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6"/>
  <workbookPr/>
  <mc:AlternateContent xmlns:mc="http://schemas.openxmlformats.org/markup-compatibility/2006">
    <mc:Choice Requires="x15">
      <x15ac:absPath xmlns:x15ac="http://schemas.microsoft.com/office/spreadsheetml/2010/11/ac" url="/Users/iker/Desktop/Vero   T R A B A J O    H O Y /2021 Portal Nacional Transparencia /Transparencia SSAS 2019, 2020/MIR 2020/SSAS/"/>
    </mc:Choice>
  </mc:AlternateContent>
  <xr:revisionPtr revIDLastSave="0" documentId="13_ncr:1_{896FDC42-2B82-EE47-829A-6483CD9335A6}" xr6:coauthVersionLast="47" xr6:coauthVersionMax="47" xr10:uidLastSave="{00000000-0000-0000-0000-000000000000}"/>
  <workbookProtection workbookAlgorithmName="SHA-512" workbookHashValue="PUAqcboCnDNjwTtRSPsg4iInMnZTEk1lP0LyX7CKZzeMpJ4iJx8sXFZhxZDIPjxNtb8KS24ksSJPp1kUvgRU2w==" workbookSaltValue="iDmPedAmstazoNHjVtdIfQ==" workbookSpinCount="100000" lockStructure="1"/>
  <bookViews>
    <workbookView xWindow="260" yWindow="460" windowWidth="21300" windowHeight="22580" xr2:uid="{00000000-000D-0000-FFFF-FFFF00000000}"/>
  </bookViews>
  <sheets>
    <sheet name="PP342 MIR 202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9" i="1" l="1"/>
  <c r="AC26" i="1" l="1"/>
  <c r="Z26" i="1"/>
  <c r="W26" i="1"/>
  <c r="AI25" i="1"/>
  <c r="AG25" i="1"/>
  <c r="AD25" i="1"/>
  <c r="AE25" i="1" s="1"/>
  <c r="AC24" i="1"/>
  <c r="Z24" i="1"/>
  <c r="W24" i="1"/>
  <c r="AI23" i="1"/>
  <c r="AH23" i="1"/>
  <c r="AG23" i="1"/>
  <c r="AD23" i="1"/>
  <c r="AE23" i="1" s="1"/>
  <c r="AC22" i="1"/>
  <c r="Z22" i="1"/>
  <c r="W22" i="1"/>
  <c r="AD21" i="1"/>
  <c r="AE21" i="1" s="1"/>
  <c r="AC20" i="1"/>
  <c r="Z20" i="1"/>
  <c r="W20" i="1"/>
  <c r="AI19" i="1"/>
  <c r="AH19" i="1"/>
  <c r="AG19" i="1"/>
  <c r="AD19" i="1"/>
  <c r="AE19" i="1" s="1"/>
  <c r="AC18" i="1"/>
  <c r="W18" i="1"/>
  <c r="AF17" i="1"/>
  <c r="AD17" i="1"/>
  <c r="AE17" i="1" s="1"/>
  <c r="AC16" i="1"/>
  <c r="Z16" i="1"/>
  <c r="W16" i="1"/>
  <c r="AH15" i="1"/>
  <c r="AG15" i="1"/>
  <c r="AD15" i="1"/>
  <c r="AE15" i="1" s="1"/>
  <c r="AC14" i="1"/>
  <c r="Z14" i="1"/>
  <c r="W14" i="1"/>
  <c r="AG13" i="1"/>
  <c r="AD13" i="1"/>
  <c r="AE13" i="1" s="1"/>
  <c r="AC12" i="1"/>
  <c r="W12" i="1"/>
  <c r="AI11" i="1"/>
  <c r="AG11" i="1"/>
  <c r="AF11" i="1"/>
  <c r="AD11" i="1"/>
  <c r="AE11" i="1" s="1"/>
  <c r="AD10" i="1"/>
  <c r="AE10" i="1" s="1"/>
  <c r="AD9" i="1"/>
  <c r="AD8" i="1"/>
  <c r="AE8" i="1" s="1"/>
  <c r="AD7" i="1"/>
  <c r="AE7" i="1" s="1"/>
  <c r="AD20" i="1" l="1"/>
  <c r="AE20" i="1" s="1"/>
  <c r="AD24" i="1"/>
  <c r="AE24" i="1" s="1"/>
  <c r="AD12" i="1"/>
  <c r="AE12" i="1" s="1"/>
  <c r="AD14" i="1"/>
  <c r="AE14" i="1" s="1"/>
  <c r="AD26" i="1"/>
  <c r="AE26" i="1" s="1"/>
  <c r="AD16" i="1"/>
  <c r="AE16" i="1" s="1"/>
  <c r="AD22" i="1"/>
  <c r="AE22" i="1" s="1"/>
  <c r="AD18" i="1"/>
  <c r="AE18" i="1" s="1"/>
</calcChain>
</file>

<file path=xl/sharedStrings.xml><?xml version="1.0" encoding="utf-8"?>
<sst xmlns="http://schemas.openxmlformats.org/spreadsheetml/2006/main" count="204" uniqueCount="134">
  <si>
    <t>SECRETARÍA DEL SISTEMA DE ASISTENCIA SOCIAL</t>
  </si>
  <si>
    <t>MATRIZ DE INDICADORES PARA RESULTADOS</t>
  </si>
  <si>
    <t>Programa Presupuestario (PP): 342 Generación de la red insterinstitucional para la atención y desarrollo integral de las y los Adultos Mayores
Unidad Presupuestal (UP): 11 Secretaría del Sistema de Asistencia Social
Unidad Responsable (UR): 000 Secretaría del Sistema de Asistencia Social
Unidad Ejecutora de Gasto (UEG): 
00246 Dirección de Proyectos Estratégicos
00247 Subsecretaria de Gestion Integral de Recursos y Programas Sociales</t>
  </si>
  <si>
    <t>Nivel</t>
  </si>
  <si>
    <t>Resumen narrativo</t>
  </si>
  <si>
    <t>Indicador</t>
  </si>
  <si>
    <t>Medios de verificación</t>
  </si>
  <si>
    <t>Supuestos</t>
  </si>
  <si>
    <t>Tipo de Acumulación</t>
  </si>
  <si>
    <t>Cumplimiento de las metas 2020</t>
  </si>
  <si>
    <t>Seguimiento</t>
  </si>
  <si>
    <t>Justificación
1er Trimestre</t>
  </si>
  <si>
    <t>Justificación
2do Trimestre</t>
  </si>
  <si>
    <t>Justificación
3er Trimestre</t>
  </si>
  <si>
    <t>Justificación
4to Trimestre</t>
  </si>
  <si>
    <t>Nombre del indicador</t>
  </si>
  <si>
    <t>Descripción</t>
  </si>
  <si>
    <t>Fórmula</t>
  </si>
  <si>
    <t>Fuentes de información</t>
  </si>
  <si>
    <t>Tipo</t>
  </si>
  <si>
    <t>Dimensión</t>
  </si>
  <si>
    <t>Cobertura</t>
  </si>
  <si>
    <t>Frecuencia</t>
  </si>
  <si>
    <t>Meta (valor)</t>
  </si>
  <si>
    <t>Unidad de medida
 (meta valor)</t>
  </si>
  <si>
    <t>Meta institucional</t>
  </si>
  <si>
    <t>Avance</t>
  </si>
  <si>
    <t>Enero</t>
  </si>
  <si>
    <t>Febrero</t>
  </si>
  <si>
    <t>Marzo</t>
  </si>
  <si>
    <t>Abril</t>
  </si>
  <si>
    <t>Mayo</t>
  </si>
  <si>
    <t>Junio</t>
  </si>
  <si>
    <t>Julio</t>
  </si>
  <si>
    <t>Agosto</t>
  </si>
  <si>
    <t>Septiembre</t>
  </si>
  <si>
    <t>Octubre</t>
  </si>
  <si>
    <t>Noviembre</t>
  </si>
  <si>
    <t>Diciembre</t>
  </si>
  <si>
    <t>Meta</t>
  </si>
  <si>
    <t>Porcentaje (%)</t>
  </si>
  <si>
    <t>Fin</t>
  </si>
  <si>
    <t xml:space="preserve">Contribuir a mejorar las condiciones sociales propicias para el acceso efectivo a los derechos sociales que impulsen capacidades de las personas y sus comunidades para reducir brechas de desigualdad, mediante la reconstrucción de un sentido de colectividad y corresponsabilidad del gobierno y la sociedad en general.
</t>
  </si>
  <si>
    <t>Porcentaje de la población vulnerable por carencias sociales</t>
  </si>
  <si>
    <t>Población que presenta una o más carencias sociales relacionadas con los siguientes indicadores: 1. Rezago educativo, 2. Acceso a los servicios de salud, 3. Acceso a la seguridad social, 4. Calidad y espacios de la vivienda, 5. Servicios básicos en la vivienda, 6. Acceso a la alimentación, pero cuyo ingreso es superior a la línea de bienestar</t>
  </si>
  <si>
    <t xml:space="preserve"> (1471 Numero de Porcentaje (Realizado)/1471 Numero de Porcentaje (Programado))*100
</t>
  </si>
  <si>
    <t xml:space="preserve">Estimaciones del CONEVAL con base en el MCS-ENIGH 2008, 2010, 2012, 2014 y el MEC del MCS-ENIGH 2016 y 2018.
</t>
  </si>
  <si>
    <t>Estratégico</t>
  </si>
  <si>
    <t>Eficacia</t>
  </si>
  <si>
    <t>Estatal</t>
  </si>
  <si>
    <t>Bienal</t>
  </si>
  <si>
    <t>Porcentaje</t>
  </si>
  <si>
    <t xml:space="preserve"> En el Sistema de Monitoreo de Indicadores del Desarrollo de Jalisco (MIDE Jalisco), para consulta abierta en https://seplan.app.jalisco.gob.mx/mide
</t>
  </si>
  <si>
    <t>Los habitantes del estado de Jalisco tienen el interés y disposición de participar individual y colectivamente en las deliberaciones y decisiones que afectan su vida personal y en comunidad.</t>
  </si>
  <si>
    <t>VALOR PRESENTE</t>
  </si>
  <si>
    <t>Programado</t>
  </si>
  <si>
    <t>Realizado</t>
  </si>
  <si>
    <t>Propósito</t>
  </si>
  <si>
    <t>Que las mujeres y hombres en Jalisco tengan mayor equidad e igualdad de oportunidades, donde cada vez existan menos personas que habitan en condiciones de pobreza y desigualdad, a través de la disminución de carencias sociales y las brechas que estas provocan, bajo una perspectiva multidimensional de la pobreza así como de respeto a los Derechos Humanos, y poniendo un énfasis especial en al acceso a la salud y la educación.</t>
  </si>
  <si>
    <t>Coeficiente de Gini</t>
  </si>
  <si>
    <t>Coeficiente de Gini: mide la desigualdad económica de una sociedad, mediante la exploración del nivel de concentración que existe en la distribución de los ingresos entre la población. El coeficiente de Gini toma valores entre 0 y 1; un valor que tiende a 1 refleja mayor desigualdad en la distribución del ingreso. Por el contrario, si el valor tiende a cero, existen mayores condiciones de equidad en la distribución del ingreso.</t>
  </si>
  <si>
    <t>(1787 Numero de Coeficiente (Realizado)/1787 Numero de Coeficiente (Programado))*100</t>
  </si>
  <si>
    <t xml:space="preserve">Fuente: estimaciones del CONEVAL con base en el MEC del MCS-ENIGH 2016 y 2018.
</t>
  </si>
  <si>
    <t>Anual</t>
  </si>
  <si>
    <t>Coeficiente</t>
  </si>
  <si>
    <t>En el Sistema de Monitoreo de Indicadores del Desarrollo de Jalsico (MIDE Jalisco), para consulta abierta en
https://seplan.app.jalisco.gob.mx/mide</t>
  </si>
  <si>
    <t>Los habitantes del estado de Jalisco hacen efectivo el cumplimiento de sus derechos humanos.</t>
  </si>
  <si>
    <t>Componente</t>
  </si>
  <si>
    <t>A3-Apoyos en Especie y/o Servicios entregados a adultos mayores de 65 años o más, residentes del estado de Jalisco y que presenten al menos una carencia social, a través del Programa "Jalisco Te Reconoce, apoyo a personas mayores"</t>
  </si>
  <si>
    <t xml:space="preserve">Total de apoyos en Especie y/o Servicios entregados a adultos mayores de 65 años o más,residentes del estado de Jalisco y que presenten al menos una carencia social
</t>
  </si>
  <si>
    <t xml:space="preserve">Consiste en ofrecer apoyos asistenciales y servicios a las personas adultas mayores que se encuentran en situación vulnerable.
</t>
  </si>
  <si>
    <t>(Número de apoyos entregados (Realizado)/Número de apoyos entregados (Programado))*100</t>
  </si>
  <si>
    <t>Expedientes internos que corresponden al Padrón de Beneficiarios de la Dirección de Proyectos Estratégicos y de la Jefatura de Sistemas dependiente de la Dirección Administrativa, áreas adscritas a la Secretaría del Sistema de Asistencia Social.</t>
  </si>
  <si>
    <t>Semestral</t>
  </si>
  <si>
    <t>Apoyo</t>
  </si>
  <si>
    <t>Expedientes internos que corresponden al Padrón de Beneficiarios bajo resguardo de la Dirección de Proyectos Estratégicos y reflejados en la plataforma a cargo de la Jefatura de Sistemas dependiente de la Dirección Administrativa, áreas adscritas a la Secretaría del Sistema de Asistencia Social.</t>
  </si>
  <si>
    <t>Los proveedores cumplen en tiempo, forma y condiciones pactadas con la entrega del apoyo y/o servicio contratado.</t>
  </si>
  <si>
    <t>Actividad</t>
  </si>
  <si>
    <t>A3-01 Implementación del Programa Jalisco te Reconoce para beneficio de adultos mayores de 65 años o más, que contribuya a la mejora de su calidad de vida.</t>
  </si>
  <si>
    <t>Total de adultos mayores beneficiados por el Programa Jalisco Te reconoce</t>
  </si>
  <si>
    <t>Implementación del Programa Jalisco te Reconoce para beneficio de adultos mayores de 65 años o más, que contribuya a la mejora de su calidad de vida.</t>
  </si>
  <si>
    <t>(Número de adultos mayores beneficiados (Realizado)/Número de adultos mayores beneficiados (Programado))*100</t>
  </si>
  <si>
    <t>Expedientes internos a cargo de la Dirección de Proyectos Estratégicos de la Secretaría del Sistema de Asistencia Social</t>
  </si>
  <si>
    <t>Gestión</t>
  </si>
  <si>
    <t>Trimestral</t>
  </si>
  <si>
    <t>Adulto mayor</t>
  </si>
  <si>
    <t>Expedientes internos que corresponden al Padrón de Beneficiarios bajo resguardo de la Dirección de Proyectos Estratégicos y reflejados en la plataforma a cargo de la Jefatura de Sistemas dependiente de la Dirección Administrativa, áreas adscritas a la Secretaría del Sistema de Asistencia Social</t>
  </si>
  <si>
    <t>Las personas cumplen con los requisitos establecidos en las ROP y entregan la documentación en tiempo y forma.</t>
  </si>
  <si>
    <t>SUMA</t>
  </si>
  <si>
    <t>A3-02 Proporcionar el apoyo y atención a los adultos mayores de 65 años o más, del ámbito rural y urbano, que residan en los 125 municipios del estado de Jalisco y que cumplen con los criterios de elegibilidad en las ROP, en coordinación con los ayuntamientos.</t>
  </si>
  <si>
    <t>Total de municipios beneficiados por el Programa Jalisco Te reconoce</t>
  </si>
  <si>
    <t xml:space="preserve">Proporcionar el apoyo y atención a los adultos mayores de 65 años o más que radican en el estado de Jalisco y cumplen con los criterios de elegiblidad en las ROP, a través de la
coordinación con los municipios.
</t>
  </si>
  <si>
    <t>(Número de municipios beneficiados (Realizado)/Número de municipios beneficiados (Programado))*100</t>
  </si>
  <si>
    <t>Municipio</t>
  </si>
  <si>
    <t>A5- Subsidios para el pago de transporte (Boletos/Tarjeta MI PASAJE) entregados a adultos mayores de 65 años en situación de pobreza y desigualdad, en los calendarios A y B</t>
  </si>
  <si>
    <t>Total de subsidios para el pago de transporte (Boletos/Tarjeta MI PASAJE) entregados a adultos mayores de 65 años.</t>
  </si>
  <si>
    <t>Mide la cantidad de subsidios entregados semestralmente que pueden llegar a ser un máximo anual de dos por beneficiario.</t>
  </si>
  <si>
    <t xml:space="preserve">(Número de subsidios entregados con boletos (Realizado) / Número de subsidios
entregados con boletos (Programado))*100
</t>
  </si>
  <si>
    <t>Expedientes a cargo de la Subsecretaría de Gestión Integral de Recursos y Programas Sociales de la Secretaría del Sistema de Asistencia Social</t>
  </si>
  <si>
    <t>Expedientes a cargo de la Subsecretaría
 de Gestión Integral de Recursos y
 Programas Sociales de la Secretaría del Sistema de Asistencia Social.</t>
  </si>
  <si>
    <t>Las personas adultas mayores cumplen con los criterios de elegibilidad y acuden a recibir el apoyo.</t>
  </si>
  <si>
    <t>A5-01 Realización de refrendo de adultos mayores, apoyados por el programa Mi Pasaje</t>
  </si>
  <si>
    <t>Total de adultos mayores que realizan su refrendo.</t>
  </si>
  <si>
    <t>Realización de refrendo de adultos mayores, apoyados por el programa Mi Pasaje</t>
  </si>
  <si>
    <t>(Número  de  beneficiarios  que  realizan su    refrendo    (Realizado)/Número    de beneficiarios  que  realizan  su  refrendo (Programado))*100</t>
  </si>
  <si>
    <t>Registros del Padrón único de Beneficiarios de la Subsecretaría de Gestión Integral de Recursos y Programas Sociales.</t>
  </si>
  <si>
    <t>Beneficiario</t>
  </si>
  <si>
    <t>Padrón único de Beneficiarios de la Subsecretaría de Gestión Integral de Recursos y Programas Sociales.</t>
  </si>
  <si>
    <t>Los adultos mayores acuden a relizar su trámite de refrendo.</t>
  </si>
  <si>
    <t>A5-02 Realización de registros de nuevo ingreso de adultos mayores apoyados por el programa Mi Pasaje</t>
  </si>
  <si>
    <t>Total de adultos mayores de nuevo ingreso apoyados.</t>
  </si>
  <si>
    <t xml:space="preserve">Realización de registros de nuevo ingreso de adultos mayores apoyados por el programa Mi Pasaje </t>
  </si>
  <si>
    <t>(Número   de   beneficiarios   de   nuevo ingreso   apoyados   (Realizado)/Número de    beneficiarios    de    nuevo    ingreso apoyados (Programado))*100</t>
  </si>
  <si>
    <t>Registros del Padrón único de Beneficiarios de la Subsecretaría de Gestión Integral de Recursos y Programas Sociales.</t>
  </si>
  <si>
    <t>Los personas adultas mayores cumplen con los criterios establecidos en reglas de operación</t>
  </si>
  <si>
    <t>A5-A5-03 Boletos utilizados del programa Mi Pasaje para Adultos Mayores y Personas con Discapacidad, a la población que cumple con lo establecido en las ROP vigentes.</t>
  </si>
  <si>
    <t>Total de boletos y/o tarjetas Mi Pasaje para personas adultas mayores utilizados</t>
  </si>
  <si>
    <t>Entrega de los boletos y/o tarjetas del programa Mi Pasaje  para Adultos Mayores y Personas con Discapacidad , a la población que cumple con lo establecido en las ROP vigentes.</t>
  </si>
  <si>
    <t xml:space="preserve">(Número de boletos y/o tarjetas utilizados (Realizado)/Número de boletos y/o tarjetas utilizados (Programado))*100    </t>
  </si>
  <si>
    <t>Expediente de la Dirección de Ejecución y Operación de Programas de la Subsecretaría de Gestión Integral de Recursos y Programas Sociales.</t>
  </si>
  <si>
    <t>Expediente de comprobación de recursos ubicado en la Dirección de Ejecución y Operación de Programas, de la Subsecretaría de Gestión Integral de Recursos y Programas Sociales.</t>
  </si>
  <si>
    <t>El proveedor entrega en tiempo y forma los boletos y/o tarjeta. Las personas adultas mayores acuden a recibir los boletos y/o tarjeta.</t>
  </si>
  <si>
    <t>A5-04 Actualización de Padrón Único de Beneficiarios con los registros de beneficiarios apoyados por el Programa MI PASAJE para Adultos Mayores</t>
  </si>
  <si>
    <t>Total de registros únicos del Programa MI PASAJE para Adultos Mayores publicados en el Padrón Único de Beneficiarios.</t>
  </si>
  <si>
    <t>(Número de registros únicos publicados en el PUB (boletos MI PASAJE para Adultos Mayores)(Realizado)/Número de registros únicos publicados en el PUB (boletos MI PASAJE Adultos Mayores)(Programado))*100</t>
  </si>
  <si>
    <t>Padrón Único de Beneficiarios de Programas Gubernamentales, Secretaría del Sistema de Asistencia Social, disponible en http://padronunico.jalisco.gob.mx/</t>
  </si>
  <si>
    <t>Registro</t>
  </si>
  <si>
    <t>Padrón Único de Beneficiarios de Programas Gubernamentales, Secretaría del Sistema de Asistencia Social, disponible en http://padronunico.Jalisco.gob.mx/</t>
  </si>
  <si>
    <t>Son validados y publicados todos los registros de beneficiarios proporcionados por los operadores del programa.</t>
  </si>
  <si>
    <t>Por motivo de la contingencia sanitaria no había sido posible iniciar con el programa, por lo que fue necesario implementar una estrategia de logística para brindar los apoyos a nuestros beneficiario de la manera mas eficaz y segura posible, por lo que se implemento un convenio de colaboración con los municipios, logrando la cifra reportada en este trimestre.</t>
  </si>
  <si>
    <t xml:space="preserve">No hubo convocatoria para nuevas inscripciones. </t>
  </si>
  <si>
    <t xml:space="preserve">Reporte del Padrón Único de Beneficiarios del Programa MI PASAJE para Adultos Mayores, publicado en el portal https://padronunico.jalisco.gob.mx/, en los calendarios A y B, respectivamente. </t>
  </si>
  <si>
    <t>Municipal</t>
  </si>
  <si>
    <t>El programa realiza atención periódica a los adultos mayores registrados en el padrón por lo que los adultos mayores beneficiarios pueden acudir cada vez que son convocados a recibir los componentes del programa en bienes y/o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</si>
</sst>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Times New Roman"/>
    </font>
    <font>
      <sz val="10"/>
      <name val="Times New Roman"/>
      <family val="1"/>
    </font>
    <font>
      <sz val="10"/>
      <color theme="1"/>
      <name val="Calibri"/>
      <family val="2"/>
    </font>
    <font>
      <b/>
      <sz val="10"/>
      <color theme="1"/>
      <name val="Calibri"/>
      <family val="2"/>
    </font>
    <font>
      <sz val="10"/>
      <color rgb="FF000000"/>
      <name val="Calibri"/>
      <family val="2"/>
    </font>
    <font>
      <b/>
      <sz val="10"/>
      <color rgb="FF000000"/>
      <name val="Times New Roman"/>
      <family val="1"/>
    </font>
    <font>
      <sz val="10"/>
      <color theme="1"/>
      <name val="Times New Roman"/>
      <family val="1"/>
    </font>
    <font>
      <sz val="10"/>
      <color rgb="FF000000"/>
      <name val="Times New Roman"/>
      <family val="1"/>
    </font>
    <font>
      <b/>
      <sz val="10"/>
      <color rgb="FFFFFFFF"/>
      <name val="Calibri"/>
      <family val="2"/>
    </font>
    <font>
      <sz val="10"/>
      <color theme="1"/>
      <name val="Helvetica Neue"/>
      <family val="2"/>
    </font>
    <font>
      <b/>
      <sz val="11"/>
      <color rgb="FF000000"/>
      <name val="Calibri"/>
      <family val="2"/>
    </font>
    <font>
      <sz val="11"/>
      <color rgb="FF000000"/>
      <name val="Times New Roman"/>
      <family val="1"/>
    </font>
    <font>
      <sz val="11"/>
      <color theme="1"/>
      <name val="Times New Roman"/>
      <family val="1"/>
    </font>
    <font>
      <sz val="9"/>
      <color theme="1"/>
      <name val="Calibri"/>
      <family val="2"/>
    </font>
    <font>
      <sz val="9"/>
      <name val="Times New Roman"/>
      <family val="1"/>
    </font>
  </fonts>
  <fills count="17">
    <fill>
      <patternFill patternType="none"/>
    </fill>
    <fill>
      <patternFill patternType="gray125"/>
    </fill>
    <fill>
      <patternFill patternType="solid">
        <fgColor rgb="FF306786"/>
        <bgColor rgb="FF306786"/>
      </patternFill>
    </fill>
    <fill>
      <patternFill patternType="solid">
        <fgColor rgb="FFA5A5A5"/>
        <bgColor rgb="FFA5A5A5"/>
      </patternFill>
    </fill>
    <fill>
      <patternFill patternType="solid">
        <fgColor rgb="FF7F7F7F"/>
        <bgColor rgb="FF7F7F7F"/>
      </patternFill>
    </fill>
    <fill>
      <patternFill patternType="solid">
        <fgColor rgb="FFFFC000"/>
        <bgColor rgb="FFFFC000"/>
      </patternFill>
    </fill>
    <fill>
      <patternFill patternType="solid">
        <fgColor rgb="FF366092"/>
        <bgColor rgb="FF366092"/>
      </patternFill>
    </fill>
    <fill>
      <patternFill patternType="solid">
        <fgColor rgb="FF6E6E6E"/>
        <bgColor rgb="FF6E6E6E"/>
      </patternFill>
    </fill>
    <fill>
      <patternFill patternType="solid">
        <fgColor rgb="FFFFBE60"/>
        <bgColor rgb="FFFFBE60"/>
      </patternFill>
    </fill>
    <fill>
      <patternFill patternType="solid">
        <fgColor rgb="FFB0D0E2"/>
        <bgColor rgb="FFB0D0E2"/>
      </patternFill>
    </fill>
    <fill>
      <patternFill patternType="solid">
        <fgColor rgb="FF595959"/>
        <bgColor rgb="FF595959"/>
      </patternFill>
    </fill>
    <fill>
      <patternFill patternType="solid">
        <fgColor rgb="FFBFBFBF"/>
        <bgColor rgb="FFBFBFBF"/>
      </patternFill>
    </fill>
    <fill>
      <patternFill patternType="solid">
        <fgColor rgb="FFB7B7B7"/>
        <bgColor rgb="FFB7B7B7"/>
      </patternFill>
    </fill>
    <fill>
      <patternFill patternType="solid">
        <fgColor rgb="FFFFFFFF"/>
        <bgColor rgb="FFFFFFFF"/>
      </patternFill>
    </fill>
    <fill>
      <patternFill patternType="solid">
        <fgColor theme="0"/>
        <bgColor theme="0"/>
      </patternFill>
    </fill>
    <fill>
      <patternFill patternType="solid">
        <fgColor theme="0"/>
        <bgColor indexed="64"/>
      </patternFill>
    </fill>
    <fill>
      <patternFill patternType="solid">
        <fgColor theme="0"/>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applyFont="1" applyAlignment="1">
      <alignment horizontal="left" vertical="top"/>
    </xf>
    <xf numFmtId="0" fontId="2" fillId="11" borderId="1" xfId="0" applyFont="1" applyFill="1" applyBorder="1" applyAlignment="1">
      <alignment horizontal="center" vertical="center" wrapText="1"/>
    </xf>
    <xf numFmtId="4" fontId="2" fillId="11" borderId="1" xfId="0" applyNumberFormat="1" applyFont="1" applyFill="1" applyBorder="1" applyAlignment="1">
      <alignment horizontal="center" vertical="center" wrapText="1"/>
    </xf>
    <xf numFmtId="2" fontId="2" fillId="11" borderId="1" xfId="0" applyNumberFormat="1" applyFont="1" applyFill="1" applyBorder="1" applyAlignment="1">
      <alignment horizontal="center" vertical="center" wrapText="1"/>
    </xf>
    <xf numFmtId="3" fontId="2"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3" fontId="2" fillId="11" borderId="1" xfId="0" applyNumberFormat="1" applyFont="1" applyFill="1" applyBorder="1" applyAlignment="1">
      <alignment horizontal="center" vertical="center" wrapText="1"/>
    </xf>
    <xf numFmtId="0" fontId="2" fillId="11" borderId="1" xfId="0" applyFont="1" applyFill="1" applyBorder="1" applyAlignment="1">
      <alignment horizontal="center" vertical="center"/>
    </xf>
    <xf numFmtId="0" fontId="3" fillId="14" borderId="1" xfId="0" applyFont="1" applyFill="1" applyBorder="1" applyAlignment="1">
      <alignment horizontal="center" vertical="center"/>
    </xf>
    <xf numFmtId="3" fontId="3" fillId="14" borderId="1" xfId="0" applyNumberFormat="1" applyFont="1" applyFill="1" applyBorder="1" applyAlignment="1">
      <alignment horizontal="center" vertical="center" wrapText="1"/>
    </xf>
    <xf numFmtId="3" fontId="2" fillId="14" borderId="1" xfId="0" applyNumberFormat="1" applyFont="1" applyFill="1" applyBorder="1" applyAlignment="1">
      <alignment horizontal="center" vertical="center" wrapText="1"/>
    </xf>
    <xf numFmtId="3" fontId="4" fillId="14" borderId="1" xfId="0" applyNumberFormat="1" applyFont="1" applyFill="1" applyBorder="1" applyAlignment="1">
      <alignment horizontal="center" vertical="center" wrapText="1"/>
    </xf>
    <xf numFmtId="2" fontId="3" fillId="14" borderId="1" xfId="0" applyNumberFormat="1" applyFont="1" applyFill="1" applyBorder="1" applyAlignment="1">
      <alignment horizontal="center" vertical="center" wrapText="1"/>
    </xf>
    <xf numFmtId="0" fontId="5" fillId="0" borderId="0" xfId="0" applyFont="1" applyAlignment="1">
      <alignment horizontal="left" vertical="top"/>
    </xf>
    <xf numFmtId="0" fontId="6" fillId="0" borderId="0" xfId="0" applyFont="1" applyAlignment="1">
      <alignment horizontal="left" vertical="top"/>
    </xf>
    <xf numFmtId="0" fontId="5" fillId="15" borderId="0" xfId="0" applyFont="1" applyFill="1" applyAlignment="1">
      <alignment horizontal="left" vertical="top"/>
    </xf>
    <xf numFmtId="0" fontId="6" fillId="15" borderId="0" xfId="0" applyFont="1" applyFill="1" applyAlignment="1">
      <alignment horizontal="left" vertical="top"/>
    </xf>
    <xf numFmtId="0" fontId="7" fillId="0" borderId="0" xfId="0" applyFont="1" applyAlignment="1">
      <alignment horizontal="left" vertical="top"/>
    </xf>
    <xf numFmtId="0" fontId="8" fillId="7"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3" fontId="2" fillId="12" borderId="1" xfId="0" applyNumberFormat="1" applyFont="1" applyFill="1" applyBorder="1" applyAlignment="1">
      <alignment horizontal="center" vertical="center"/>
    </xf>
    <xf numFmtId="4" fontId="2" fillId="12" borderId="1" xfId="0" applyNumberFormat="1" applyFont="1" applyFill="1" applyBorder="1" applyAlignment="1">
      <alignment horizontal="center" vertical="center" wrapText="1"/>
    </xf>
    <xf numFmtId="3" fontId="2" fillId="0" borderId="1" xfId="0" applyNumberFormat="1" applyFont="1" applyBorder="1" applyAlignment="1">
      <alignment horizontal="center" vertical="center"/>
    </xf>
    <xf numFmtId="3" fontId="2" fillId="13" borderId="1" xfId="0" applyNumberFormat="1" applyFont="1" applyFill="1" applyBorder="1" applyAlignment="1">
      <alignment horizontal="center" vertical="center"/>
    </xf>
    <xf numFmtId="3" fontId="2" fillId="13" borderId="1" xfId="0" applyNumberFormat="1" applyFont="1" applyFill="1" applyBorder="1" applyAlignment="1">
      <alignment horizontal="center" vertical="center" wrapText="1"/>
    </xf>
    <xf numFmtId="0" fontId="7" fillId="15" borderId="0" xfId="0" applyFont="1" applyFill="1" applyAlignment="1">
      <alignment horizontal="left" vertical="top"/>
    </xf>
    <xf numFmtId="0" fontId="9" fillId="0" borderId="0" xfId="0" applyFont="1" applyAlignment="1">
      <alignment horizontal="left" vertical="center" wrapText="1"/>
    </xf>
    <xf numFmtId="0" fontId="10" fillId="0" borderId="0" xfId="0" applyFont="1" applyAlignment="1">
      <alignment horizontal="center" vertical="top" wrapText="1"/>
    </xf>
    <xf numFmtId="0" fontId="12" fillId="0" borderId="0" xfId="0" applyFont="1" applyAlignment="1">
      <alignment horizontal="left" vertical="top"/>
    </xf>
    <xf numFmtId="0" fontId="7" fillId="0" borderId="0" xfId="0" applyFont="1" applyAlignment="1">
      <alignment horizontal="center" vertical="center" wrapText="1"/>
    </xf>
    <xf numFmtId="0" fontId="7"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xf>
    <xf numFmtId="0" fontId="11" fillId="0" borderId="0" xfId="0" applyFont="1" applyAlignment="1">
      <alignment vertical="top"/>
    </xf>
    <xf numFmtId="0" fontId="8" fillId="8"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0" fillId="0" borderId="0" xfId="0" applyFont="1" applyAlignment="1">
      <alignment horizontal="center" vertical="top" wrapText="1"/>
    </xf>
    <xf numFmtId="0" fontId="10" fillId="0" borderId="0" xfId="0" applyFont="1" applyAlignment="1">
      <alignment horizontal="center" vertical="top"/>
    </xf>
    <xf numFmtId="0" fontId="8" fillId="4" borderId="1" xfId="0" applyFont="1" applyFill="1" applyBorder="1" applyAlignment="1">
      <alignment horizontal="center" vertical="center" wrapText="1"/>
    </xf>
    <xf numFmtId="0" fontId="1" fillId="0" borderId="1" xfId="0" applyFont="1" applyBorder="1" applyAlignment="1">
      <alignment horizontal="center" vertical="center"/>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xf>
    <xf numFmtId="2" fontId="13"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xf>
    <xf numFmtId="9" fontId="2"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0" fontId="2" fillId="1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3" fontId="2" fillId="13" borderId="1" xfId="0" applyNumberFormat="1" applyFont="1" applyFill="1" applyBorder="1" applyAlignment="1">
      <alignment horizontal="center" vertical="center" wrapText="1"/>
    </xf>
    <xf numFmtId="0" fontId="3" fillId="14"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4" fontId="2" fillId="14"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00"/>
  <sheetViews>
    <sheetView tabSelected="1" topLeftCell="H19" workbookViewId="0">
      <selection activeCell="I25" sqref="I25:I26"/>
    </sheetView>
  </sheetViews>
  <sheetFormatPr baseColWidth="10" defaultColWidth="14.3984375" defaultRowHeight="15" customHeight="1" x14ac:dyDescent="0.15"/>
  <cols>
    <col min="1" max="1" width="22.19921875" style="18" customWidth="1"/>
    <col min="2" max="2" width="49.796875" style="18" customWidth="1"/>
    <col min="3" max="3" width="29.796875" style="18" customWidth="1"/>
    <col min="4" max="4" width="51.19921875" style="18" customWidth="1"/>
    <col min="5" max="5" width="30.3984375" style="18" customWidth="1"/>
    <col min="6" max="6" width="40.796875" style="18" customWidth="1"/>
    <col min="7" max="7" width="16.19921875" style="18" customWidth="1"/>
    <col min="8" max="8" width="15" style="18" customWidth="1"/>
    <col min="9" max="9" width="18.796875" style="18" customWidth="1"/>
    <col min="10" max="10" width="16.796875" style="18" customWidth="1"/>
    <col min="11" max="11" width="15.796875" style="18" customWidth="1"/>
    <col min="12" max="12" width="20.3984375" style="18" customWidth="1"/>
    <col min="13" max="13" width="21" style="18" customWidth="1"/>
    <col min="14" max="14" width="41.3984375" style="18" customWidth="1"/>
    <col min="15" max="15" width="25.19921875" style="18" customWidth="1"/>
    <col min="16" max="16" width="18.796875" style="18" customWidth="1"/>
    <col min="17" max="17" width="17.796875" style="18" customWidth="1"/>
    <col min="18" max="25" width="12" style="18" customWidth="1"/>
    <col min="26" max="26" width="18.796875" style="18" customWidth="1"/>
    <col min="27" max="27" width="11.19921875" style="18" customWidth="1"/>
    <col min="28" max="29" width="15.19921875" style="18" customWidth="1"/>
    <col min="30" max="30" width="18.796875" style="18" customWidth="1"/>
    <col min="31" max="31" width="19" style="18" customWidth="1"/>
    <col min="32" max="35" width="34" style="31" customWidth="1"/>
    <col min="36" max="36" width="25.796875" style="30" customWidth="1"/>
    <col min="37" max="37" width="14.3984375" style="30"/>
    <col min="38" max="41" width="14.3984375" style="31"/>
    <col min="42" max="16384" width="14.3984375" style="18"/>
  </cols>
  <sheetData>
    <row r="1" spans="1:37" ht="16.5" customHeight="1" x14ac:dyDescent="0.15">
      <c r="A1" s="41" t="s">
        <v>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36"/>
    </row>
    <row r="2" spans="1:37" ht="19.5" customHeight="1" x14ac:dyDescent="0.15">
      <c r="A2" s="41" t="s">
        <v>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36"/>
    </row>
    <row r="3" spans="1:37" ht="117.75" customHeight="1" x14ac:dyDescent="0.15">
      <c r="A3" s="40" t="s">
        <v>2</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36"/>
    </row>
    <row r="4" spans="1:37" ht="15" customHeight="1" x14ac:dyDescent="0.1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32"/>
      <c r="AG4" s="32"/>
      <c r="AH4" s="32"/>
      <c r="AI4" s="32"/>
      <c r="AJ4" s="33"/>
    </row>
    <row r="5" spans="1:37" ht="15.75" customHeight="1" x14ac:dyDescent="0.15">
      <c r="A5" s="48" t="s">
        <v>3</v>
      </c>
      <c r="B5" s="48" t="s">
        <v>4</v>
      </c>
      <c r="C5" s="49" t="s">
        <v>5</v>
      </c>
      <c r="D5" s="43"/>
      <c r="E5" s="43"/>
      <c r="F5" s="43"/>
      <c r="G5" s="43"/>
      <c r="H5" s="43"/>
      <c r="I5" s="43"/>
      <c r="J5" s="43"/>
      <c r="K5" s="43"/>
      <c r="L5" s="43"/>
      <c r="M5" s="43"/>
      <c r="N5" s="48" t="s">
        <v>6</v>
      </c>
      <c r="O5" s="48" t="s">
        <v>7</v>
      </c>
      <c r="P5" s="48" t="s">
        <v>8</v>
      </c>
      <c r="Q5" s="42" t="s">
        <v>9</v>
      </c>
      <c r="R5" s="43"/>
      <c r="S5" s="43"/>
      <c r="T5" s="43"/>
      <c r="U5" s="43"/>
      <c r="V5" s="43"/>
      <c r="W5" s="43"/>
      <c r="X5" s="43"/>
      <c r="Y5" s="43"/>
      <c r="Z5" s="43"/>
      <c r="AA5" s="43"/>
      <c r="AB5" s="43"/>
      <c r="AC5" s="43"/>
      <c r="AD5" s="44" t="s">
        <v>10</v>
      </c>
      <c r="AE5" s="43"/>
      <c r="AF5" s="45" t="s">
        <v>11</v>
      </c>
      <c r="AG5" s="45" t="s">
        <v>12</v>
      </c>
      <c r="AH5" s="45" t="s">
        <v>13</v>
      </c>
      <c r="AI5" s="45" t="s">
        <v>14</v>
      </c>
      <c r="AJ5" s="34"/>
    </row>
    <row r="6" spans="1:37" ht="49.5" customHeight="1" x14ac:dyDescent="0.15">
      <c r="A6" s="43"/>
      <c r="B6" s="43"/>
      <c r="C6" s="19" t="s">
        <v>15</v>
      </c>
      <c r="D6" s="19" t="s">
        <v>16</v>
      </c>
      <c r="E6" s="19" t="s">
        <v>17</v>
      </c>
      <c r="F6" s="19" t="s">
        <v>18</v>
      </c>
      <c r="G6" s="19" t="s">
        <v>19</v>
      </c>
      <c r="H6" s="19" t="s">
        <v>20</v>
      </c>
      <c r="I6" s="19" t="s">
        <v>21</v>
      </c>
      <c r="J6" s="19" t="s">
        <v>22</v>
      </c>
      <c r="K6" s="19" t="s">
        <v>23</v>
      </c>
      <c r="L6" s="19" t="s">
        <v>24</v>
      </c>
      <c r="M6" s="19" t="s">
        <v>25</v>
      </c>
      <c r="N6" s="43"/>
      <c r="O6" s="43"/>
      <c r="P6" s="43"/>
      <c r="Q6" s="37" t="s">
        <v>26</v>
      </c>
      <c r="R6" s="38" t="s">
        <v>27</v>
      </c>
      <c r="S6" s="38" t="s">
        <v>28</v>
      </c>
      <c r="T6" s="38" t="s">
        <v>29</v>
      </c>
      <c r="U6" s="38" t="s">
        <v>30</v>
      </c>
      <c r="V6" s="38" t="s">
        <v>31</v>
      </c>
      <c r="W6" s="38" t="s">
        <v>32</v>
      </c>
      <c r="X6" s="38" t="s">
        <v>33</v>
      </c>
      <c r="Y6" s="38" t="s">
        <v>34</v>
      </c>
      <c r="Z6" s="38" t="s">
        <v>35</v>
      </c>
      <c r="AA6" s="38" t="s">
        <v>36</v>
      </c>
      <c r="AB6" s="38" t="s">
        <v>37</v>
      </c>
      <c r="AC6" s="38" t="s">
        <v>38</v>
      </c>
      <c r="AD6" s="20" t="s">
        <v>39</v>
      </c>
      <c r="AE6" s="20" t="s">
        <v>40</v>
      </c>
      <c r="AF6" s="43"/>
      <c r="AG6" s="43"/>
      <c r="AH6" s="43"/>
      <c r="AI6" s="43"/>
    </row>
    <row r="7" spans="1:37" ht="90" customHeight="1" x14ac:dyDescent="0.15">
      <c r="A7" s="56" t="s">
        <v>41</v>
      </c>
      <c r="B7" s="50" t="s">
        <v>42</v>
      </c>
      <c r="C7" s="50" t="s">
        <v>43</v>
      </c>
      <c r="D7" s="50" t="s">
        <v>44</v>
      </c>
      <c r="E7" s="50" t="s">
        <v>45</v>
      </c>
      <c r="F7" s="50" t="s">
        <v>46</v>
      </c>
      <c r="G7" s="50" t="s">
        <v>47</v>
      </c>
      <c r="H7" s="50" t="s">
        <v>48</v>
      </c>
      <c r="I7" s="50" t="s">
        <v>49</v>
      </c>
      <c r="J7" s="50" t="s">
        <v>50</v>
      </c>
      <c r="K7" s="51">
        <v>36</v>
      </c>
      <c r="L7" s="50" t="s">
        <v>51</v>
      </c>
      <c r="M7" s="53">
        <v>1</v>
      </c>
      <c r="N7" s="50" t="s">
        <v>52</v>
      </c>
      <c r="O7" s="50" t="s">
        <v>53</v>
      </c>
      <c r="P7" s="50" t="s">
        <v>54</v>
      </c>
      <c r="Q7" s="1" t="s">
        <v>55</v>
      </c>
      <c r="R7" s="7"/>
      <c r="S7" s="7"/>
      <c r="T7" s="7"/>
      <c r="U7" s="7"/>
      <c r="V7" s="7"/>
      <c r="W7" s="7"/>
      <c r="X7" s="7"/>
      <c r="Y7" s="7"/>
      <c r="Z7" s="7"/>
      <c r="AA7" s="7"/>
      <c r="AB7" s="7"/>
      <c r="AC7" s="2"/>
      <c r="AD7" s="2">
        <f>IF(P7="SUMA",SUM(R7:AC7),(IF(P7="PROMEDIO",AVERAGE(R7:AC7),MAX(R7:AC7))))</f>
        <v>0</v>
      </c>
      <c r="AE7" s="3">
        <f>(AD7/K7)*100</f>
        <v>0</v>
      </c>
      <c r="AF7" s="46"/>
      <c r="AG7" s="46"/>
      <c r="AH7" s="46"/>
      <c r="AI7" s="46"/>
    </row>
    <row r="8" spans="1:37" ht="90" customHeight="1" x14ac:dyDescent="0.15">
      <c r="A8" s="43"/>
      <c r="B8" s="43"/>
      <c r="C8" s="43"/>
      <c r="D8" s="43"/>
      <c r="E8" s="43"/>
      <c r="F8" s="43"/>
      <c r="G8" s="43"/>
      <c r="H8" s="43"/>
      <c r="I8" s="43"/>
      <c r="J8" s="43"/>
      <c r="K8" s="52"/>
      <c r="L8" s="43"/>
      <c r="M8" s="43"/>
      <c r="N8" s="43"/>
      <c r="O8" s="43"/>
      <c r="P8" s="43"/>
      <c r="Q8" s="39" t="s">
        <v>56</v>
      </c>
      <c r="R8" s="4"/>
      <c r="S8" s="4"/>
      <c r="T8" s="4"/>
      <c r="U8" s="4"/>
      <c r="V8" s="4"/>
      <c r="W8" s="4"/>
      <c r="X8" s="4"/>
      <c r="Y8" s="4"/>
      <c r="Z8" s="4"/>
      <c r="AA8" s="4"/>
      <c r="AB8" s="4"/>
      <c r="AC8" s="4"/>
      <c r="AD8" s="5">
        <f>IF(P7="SUMA",SUM(R8:AC8),(IF(P7="PROMEDIO",AVERAGE(R8:AC8),MAX(R8:AC8))))</f>
        <v>0</v>
      </c>
      <c r="AE8" s="6">
        <f>(AD8/K7)*100</f>
        <v>0</v>
      </c>
      <c r="AF8" s="47"/>
      <c r="AG8" s="47"/>
      <c r="AH8" s="47"/>
      <c r="AI8" s="47"/>
    </row>
    <row r="9" spans="1:37" ht="90" customHeight="1" x14ac:dyDescent="0.15">
      <c r="A9" s="56" t="s">
        <v>57</v>
      </c>
      <c r="B9" s="50" t="s">
        <v>58</v>
      </c>
      <c r="C9" s="50" t="s">
        <v>59</v>
      </c>
      <c r="D9" s="50" t="s">
        <v>60</v>
      </c>
      <c r="E9" s="50" t="s">
        <v>61</v>
      </c>
      <c r="F9" s="50" t="s">
        <v>62</v>
      </c>
      <c r="G9" s="50" t="s">
        <v>47</v>
      </c>
      <c r="H9" s="50" t="s">
        <v>48</v>
      </c>
      <c r="I9" s="50" t="s">
        <v>49</v>
      </c>
      <c r="J9" s="50" t="s">
        <v>63</v>
      </c>
      <c r="K9" s="50">
        <v>0.43</v>
      </c>
      <c r="L9" s="50" t="s">
        <v>64</v>
      </c>
      <c r="M9" s="53">
        <v>1</v>
      </c>
      <c r="N9" s="50" t="s">
        <v>65</v>
      </c>
      <c r="O9" s="50" t="s">
        <v>66</v>
      </c>
      <c r="P9" s="50" t="s">
        <v>54</v>
      </c>
      <c r="Q9" s="1" t="s">
        <v>55</v>
      </c>
      <c r="R9" s="21"/>
      <c r="S9" s="21"/>
      <c r="T9" s="21"/>
      <c r="U9" s="21"/>
      <c r="V9" s="21"/>
      <c r="W9" s="21"/>
      <c r="X9" s="21"/>
      <c r="Y9" s="21"/>
      <c r="Z9" s="21"/>
      <c r="AA9" s="21"/>
      <c r="AB9" s="21"/>
      <c r="AC9" s="22"/>
      <c r="AD9" s="22">
        <f>IF(P9="SUMA",SUM(R9:AC9),(IF(P9="PROMEDIO",AVERAGE(R9:AC9),MAX(R9:AC9))))</f>
        <v>0</v>
      </c>
      <c r="AE9" s="3">
        <f>(AD9/K9)*100</f>
        <v>0</v>
      </c>
      <c r="AF9" s="46"/>
      <c r="AG9" s="46"/>
      <c r="AH9" s="46"/>
      <c r="AI9" s="46"/>
    </row>
    <row r="10" spans="1:37" ht="90" customHeight="1" x14ac:dyDescent="0.15">
      <c r="A10" s="43"/>
      <c r="B10" s="43"/>
      <c r="C10" s="43"/>
      <c r="D10" s="43"/>
      <c r="E10" s="43"/>
      <c r="F10" s="43"/>
      <c r="G10" s="43"/>
      <c r="H10" s="43"/>
      <c r="I10" s="43"/>
      <c r="J10" s="43"/>
      <c r="K10" s="43"/>
      <c r="L10" s="43"/>
      <c r="M10" s="43"/>
      <c r="N10" s="43"/>
      <c r="O10" s="43"/>
      <c r="P10" s="43"/>
      <c r="Q10" s="39" t="s">
        <v>56</v>
      </c>
      <c r="R10" s="23"/>
      <c r="S10" s="23"/>
      <c r="T10" s="23"/>
      <c r="U10" s="23"/>
      <c r="V10" s="24"/>
      <c r="W10" s="24"/>
      <c r="X10" s="24"/>
      <c r="Y10" s="24"/>
      <c r="Z10" s="24"/>
      <c r="AA10" s="24"/>
      <c r="AB10" s="24"/>
      <c r="AC10" s="24"/>
      <c r="AD10" s="5">
        <f>IF(P9="SUMA",SUM(R10:AC10),(IF(P9="PROMEDIO",AVERAGE(R10:AC10),MAX(R10:AC10))))</f>
        <v>0</v>
      </c>
      <c r="AE10" s="6">
        <f>(AD10/K9)*100</f>
        <v>0</v>
      </c>
      <c r="AF10" s="47"/>
      <c r="AG10" s="47"/>
      <c r="AH10" s="47"/>
      <c r="AI10" s="47"/>
    </row>
    <row r="11" spans="1:37" ht="90" customHeight="1" x14ac:dyDescent="0.15">
      <c r="A11" s="56" t="s">
        <v>67</v>
      </c>
      <c r="B11" s="50" t="s">
        <v>68</v>
      </c>
      <c r="C11" s="57" t="s">
        <v>69</v>
      </c>
      <c r="D11" s="50" t="s">
        <v>70</v>
      </c>
      <c r="E11" s="50" t="s">
        <v>71</v>
      </c>
      <c r="F11" s="50" t="s">
        <v>72</v>
      </c>
      <c r="G11" s="50" t="s">
        <v>47</v>
      </c>
      <c r="H11" s="50" t="s">
        <v>48</v>
      </c>
      <c r="I11" s="50" t="s">
        <v>49</v>
      </c>
      <c r="J11" s="50" t="s">
        <v>84</v>
      </c>
      <c r="K11" s="51">
        <v>88080</v>
      </c>
      <c r="L11" s="55" t="s">
        <v>74</v>
      </c>
      <c r="M11" s="53">
        <v>1</v>
      </c>
      <c r="N11" s="50" t="s">
        <v>75</v>
      </c>
      <c r="O11" s="50" t="s">
        <v>76</v>
      </c>
      <c r="P11" s="50" t="s">
        <v>54</v>
      </c>
      <c r="Q11" s="1" t="s">
        <v>55</v>
      </c>
      <c r="R11" s="7"/>
      <c r="S11" s="7"/>
      <c r="T11" s="7"/>
      <c r="U11" s="7"/>
      <c r="V11" s="7"/>
      <c r="W11" s="7">
        <v>7340</v>
      </c>
      <c r="X11" s="7"/>
      <c r="Y11" s="7"/>
      <c r="Z11" s="7"/>
      <c r="AA11" s="7">
        <v>0</v>
      </c>
      <c r="AB11" s="7">
        <v>0</v>
      </c>
      <c r="AC11" s="7">
        <v>88080</v>
      </c>
      <c r="AD11" s="7">
        <f>IF(P11="SUMA",SUM(R11:AC11),(IF(P11="PROMEDIO",AVERAGE(R11:AC11),MAX(R11:AC11))))</f>
        <v>88080</v>
      </c>
      <c r="AE11" s="3">
        <f>(AD11/K11)*100</f>
        <v>100</v>
      </c>
      <c r="AF11" s="54" t="str">
        <f ca="1">IFERROR(__xludf.DUMMYFUNCTION("IMPORTRANGE(""https://docs.google.com/spreadsheets/d/1_fjOZrWnHfDfToTkEJtdaIMXD41PzqVqm5C-0cI5di8/edit#gid=706571287"",""N6:Q11"")"),"")</f>
        <v/>
      </c>
      <c r="AG11" s="46" t="str">
        <f ca="1">IFERROR(__xludf.DUMMYFUNCTION("""COMPUTED_VALUE"""),"Por motivo de la contingencia sanitaria y por la salud de nuestros beneficiarios, toda vez que son considerados poblacion vulnerable, no ha sido posible la entrega de apoyos, preparandonos con todas las medidas de seguridad para iniciar la entrega.")</f>
        <v>Por motivo de la contingencia sanitaria y por la salud de nuestros beneficiarios, toda vez que son considerados poblacion vulnerable, no ha sido posible la entrega de apoyos, preparandonos con todas las medidas de seguridad para iniciar la entrega.</v>
      </c>
      <c r="AH11" s="46"/>
      <c r="AI11" s="46" t="str">
        <f ca="1">IFERROR(__xludf.DUMMYFUNCTION("""COMPUTED_VALUE"""),"La meta de apoyos entregados se superó porque se realizaron varias entregas a los beneficiarios del programa. ")</f>
        <v xml:space="preserve">La meta de apoyos entregados se superó porque se realizaron varias entregas a los beneficiarios del programa. </v>
      </c>
      <c r="AJ11" s="34"/>
      <c r="AK11" s="34"/>
    </row>
    <row r="12" spans="1:37" ht="90" customHeight="1" x14ac:dyDescent="0.15">
      <c r="A12" s="43"/>
      <c r="B12" s="43"/>
      <c r="C12" s="58"/>
      <c r="D12" s="43"/>
      <c r="E12" s="43"/>
      <c r="F12" s="43"/>
      <c r="G12" s="43"/>
      <c r="H12" s="43"/>
      <c r="I12" s="43"/>
      <c r="J12" s="43"/>
      <c r="K12" s="43"/>
      <c r="L12" s="43"/>
      <c r="M12" s="43"/>
      <c r="N12" s="43"/>
      <c r="O12" s="43"/>
      <c r="P12" s="43"/>
      <c r="Q12" s="39" t="s">
        <v>56</v>
      </c>
      <c r="R12" s="4"/>
      <c r="S12" s="4"/>
      <c r="T12" s="4"/>
      <c r="U12" s="4"/>
      <c r="V12" s="4"/>
      <c r="W12" s="4">
        <f ca="1">IFERROR(__xludf.DUMMYFUNCTION("IMPORTRANGE(""https://docs.google.com/spreadsheets/d/1_fjOZrWnHfDfToTkEJtdaIMXD41PzqVqm5C-0cI5di8/edit#gid=706571287"",""I7"")"),0)</f>
        <v>0</v>
      </c>
      <c r="X12" s="23"/>
      <c r="Y12" s="23"/>
      <c r="Z12" s="23">
        <v>7707</v>
      </c>
      <c r="AA12" s="23"/>
      <c r="AB12" s="23"/>
      <c r="AC12" s="23">
        <f ca="1">IFERROR(__xludf.DUMMYFUNCTION("IMPORTRANGE(""https://docs.google.com/spreadsheets/d/1_fjOZrWnHfDfToTkEJtdaIMXD41PzqVqm5C-0cI5di8/edit#gid=706571287"",""K7"")"),146650)</f>
        <v>146650</v>
      </c>
      <c r="AD12" s="5">
        <f ca="1">IF(P11="SUMA",SUM(R12:AC12),(IF(P11="PROMEDIO",AVERAGE(R12:AC12),MAX(R12:AC12))))</f>
        <v>146650</v>
      </c>
      <c r="AE12" s="6">
        <f ca="1">(AD12/K11)*100</f>
        <v>166.49636693914621</v>
      </c>
      <c r="AF12" s="47"/>
      <c r="AG12" s="47"/>
      <c r="AH12" s="47"/>
      <c r="AI12" s="47"/>
      <c r="AJ12" s="34"/>
    </row>
    <row r="13" spans="1:37" ht="90" customHeight="1" x14ac:dyDescent="0.15">
      <c r="A13" s="56" t="s">
        <v>77</v>
      </c>
      <c r="B13" s="50" t="s">
        <v>78</v>
      </c>
      <c r="C13" s="57" t="s">
        <v>79</v>
      </c>
      <c r="D13" s="50" t="s">
        <v>80</v>
      </c>
      <c r="E13" s="50" t="s">
        <v>81</v>
      </c>
      <c r="F13" s="50" t="s">
        <v>82</v>
      </c>
      <c r="G13" s="50" t="s">
        <v>83</v>
      </c>
      <c r="H13" s="50" t="s">
        <v>48</v>
      </c>
      <c r="I13" s="50" t="s">
        <v>49</v>
      </c>
      <c r="J13" s="50" t="s">
        <v>84</v>
      </c>
      <c r="K13" s="59">
        <v>29360</v>
      </c>
      <c r="L13" s="55" t="s">
        <v>85</v>
      </c>
      <c r="M13" s="53">
        <v>1</v>
      </c>
      <c r="N13" s="50" t="s">
        <v>86</v>
      </c>
      <c r="O13" s="50" t="s">
        <v>87</v>
      </c>
      <c r="P13" s="50" t="s">
        <v>88</v>
      </c>
      <c r="Q13" s="1" t="s">
        <v>55</v>
      </c>
      <c r="R13" s="7"/>
      <c r="S13" s="7"/>
      <c r="T13" s="7">
        <v>0</v>
      </c>
      <c r="U13" s="7"/>
      <c r="V13" s="7"/>
      <c r="W13" s="7">
        <v>7340</v>
      </c>
      <c r="X13" s="7"/>
      <c r="Y13" s="7"/>
      <c r="Z13" s="7">
        <v>7340</v>
      </c>
      <c r="AA13" s="7"/>
      <c r="AB13" s="7"/>
      <c r="AC13" s="7">
        <v>14680</v>
      </c>
      <c r="AD13" s="7">
        <f>IF(P13="SUMA",SUM(R13:AC13),(IF(P13="PROMEDIO",AVERAGE(R13:AC13),MAX(R13:AC13))))</f>
        <v>29360</v>
      </c>
      <c r="AE13" s="3">
        <f>(AD13/K13)*100</f>
        <v>100</v>
      </c>
      <c r="AF13" s="54"/>
      <c r="AG13" s="46" t="str">
        <f ca="1">IFERROR(__xludf.DUMMYFUNCTION("""COMPUTED_VALUE"""),"Por motivo de la contingencia sanitaria y por la salud de nuestros beneficiarios, toda vez que son considerados poblacion vulnerable, no ha sido posible la entrega de apoyos, preparandonos con todas las medidas de seguridad para iniciar la entrega.")</f>
        <v>Por motivo de la contingencia sanitaria y por la salud de nuestros beneficiarios, toda vez que son considerados poblacion vulnerable, no ha sido posible la entrega de apoyos, preparandonos con todas las medidas de seguridad para iniciar la entrega.</v>
      </c>
      <c r="AH13" s="46" t="s">
        <v>129</v>
      </c>
      <c r="AI13" s="46" t="s">
        <v>133</v>
      </c>
      <c r="AJ13" s="34"/>
    </row>
    <row r="14" spans="1:37" ht="90" customHeight="1" x14ac:dyDescent="0.15">
      <c r="A14" s="43"/>
      <c r="B14" s="43"/>
      <c r="C14" s="58"/>
      <c r="D14" s="43"/>
      <c r="E14" s="43"/>
      <c r="F14" s="43"/>
      <c r="G14" s="43"/>
      <c r="H14" s="43"/>
      <c r="I14" s="43"/>
      <c r="J14" s="43"/>
      <c r="K14" s="43"/>
      <c r="L14" s="43"/>
      <c r="M14" s="43"/>
      <c r="N14" s="43"/>
      <c r="O14" s="43"/>
      <c r="P14" s="43"/>
      <c r="Q14" s="39" t="s">
        <v>56</v>
      </c>
      <c r="R14" s="4"/>
      <c r="S14" s="4"/>
      <c r="T14" s="4">
        <v>0</v>
      </c>
      <c r="U14" s="4"/>
      <c r="V14" s="4"/>
      <c r="W14" s="4">
        <f ca="1">IFERROR(__xludf.DUMMYFUNCTION("IMPORTRANGE(""https://docs.google.com/spreadsheets/d/1_fjOZrWnHfDfToTkEJtdaIMXD41PzqVqm5C-0cI5di8/edit#gid=706571287"",""I11"")"),0)</f>
        <v>0</v>
      </c>
      <c r="X14" s="23"/>
      <c r="Y14" s="23"/>
      <c r="Z14" s="23">
        <f ca="1">IFERROR(__xludf.DUMMYFUNCTION("IMPORTRANGE(""https://docs.google.com/spreadsheets/d/1_fjOZrWnHfDfToTkEJtdaIMXD41PzqVqm5C-0cI5di8/edit#gid=706571287"",""J11"")"),29360)</f>
        <v>29360</v>
      </c>
      <c r="AA14" s="23"/>
      <c r="AB14" s="23"/>
      <c r="AC14" s="23">
        <f ca="1">IFERROR(__xludf.DUMMYFUNCTION("IMPORTRANGE(""https://docs.google.com/spreadsheets/d/1_fjOZrWnHfDfToTkEJtdaIMXD41PzqVqm5C-0cI5di8/edit#gid=706571287"",""K11"")"),892)</f>
        <v>892</v>
      </c>
      <c r="AD14" s="5">
        <f ca="1">IF(P13="SUMA",SUM(R14:AC14),(IF(P13="PROMEDIO",AVERAGE(R14:AC14),MAX(R14:AC14))))</f>
        <v>30252</v>
      </c>
      <c r="AE14" s="6">
        <f ca="1">(AD14/K13)*100</f>
        <v>103.03814713896458</v>
      </c>
      <c r="AF14" s="47"/>
      <c r="AG14" s="47"/>
      <c r="AH14" s="47"/>
      <c r="AI14" s="47"/>
      <c r="AJ14" s="34"/>
    </row>
    <row r="15" spans="1:37" ht="90" customHeight="1" x14ac:dyDescent="0.15">
      <c r="A15" s="56" t="s">
        <v>77</v>
      </c>
      <c r="B15" s="50" t="s">
        <v>89</v>
      </c>
      <c r="C15" s="57" t="s">
        <v>90</v>
      </c>
      <c r="D15" s="50" t="s">
        <v>91</v>
      </c>
      <c r="E15" s="50" t="s">
        <v>92</v>
      </c>
      <c r="F15" s="50" t="s">
        <v>82</v>
      </c>
      <c r="G15" s="50" t="s">
        <v>83</v>
      </c>
      <c r="H15" s="50" t="s">
        <v>48</v>
      </c>
      <c r="I15" s="50" t="s">
        <v>49</v>
      </c>
      <c r="J15" s="50" t="s">
        <v>84</v>
      </c>
      <c r="K15" s="51">
        <v>125</v>
      </c>
      <c r="L15" s="50" t="s">
        <v>93</v>
      </c>
      <c r="M15" s="53">
        <v>1</v>
      </c>
      <c r="N15" s="50" t="s">
        <v>86</v>
      </c>
      <c r="O15" s="50" t="s">
        <v>87</v>
      </c>
      <c r="P15" s="50" t="s">
        <v>88</v>
      </c>
      <c r="Q15" s="1" t="s">
        <v>55</v>
      </c>
      <c r="R15" s="7"/>
      <c r="S15" s="7"/>
      <c r="T15" s="7">
        <v>0</v>
      </c>
      <c r="U15" s="7"/>
      <c r="V15" s="7"/>
      <c r="W15" s="7">
        <v>25</v>
      </c>
      <c r="X15" s="7"/>
      <c r="Y15" s="7"/>
      <c r="Z15" s="7">
        <v>50</v>
      </c>
      <c r="AA15" s="7"/>
      <c r="AB15" s="7"/>
      <c r="AC15" s="7">
        <v>50</v>
      </c>
      <c r="AD15" s="7">
        <f>IF(P15="SUMA",SUM(R15:AC15),(IF(P15="PROMEDIO",AVERAGE(R15:AC15),MAX(R15:AC15))))</f>
        <v>125</v>
      </c>
      <c r="AE15" s="3">
        <f>(AD15/K15)*100</f>
        <v>100</v>
      </c>
      <c r="AF15" s="54"/>
      <c r="AG15" s="46" t="str">
        <f ca="1">IFERROR(__xludf.DUMMYFUNCTION("""COMPUTED_VALUE"""),"Por motivo de la contingencia sanitaria y por la salud de nuestros beneficiarios, toda vez que son considerados poblacion vulnerable, no ha sido posible la entrega de apoyos, preparandonos con todas las medidas de seguridad para iniciar la entrega.")</f>
        <v>Por motivo de la contingencia sanitaria y por la salud de nuestros beneficiarios, toda vez que son considerados poblacion vulnerable, no ha sido posible la entrega de apoyos, preparandonos con todas las medidas de seguridad para iniciar la entrega.</v>
      </c>
      <c r="AH15" s="46" t="str">
        <f ca="1">IFERROR(__xludf.DUMMYFUNCTION("""COMPUTED_VALUE"""),"Por motivo de la contingencia sanitaria no habia sido posible iniciar con el programa, por lo que fue necesario implementar una estrategia de logistica para brindar los apoyos a nuestros beneficiario de la manera mas eficaz y segura posible, por lo que se"&amp;" implemento un convenio de colaboracion con los municipios, logrando la cifra reportada en este trimestre.")</f>
        <v>Por motivo de la contingencia sanitaria no habia sido posible iniciar con el programa, por lo que fue necesario implementar una estrategia de logistica para brindar los apoyos a nuestros beneficiario de la manera mas eficaz y segura posible, por lo que se implemento un convenio de colaboracion con los municipios, logrando la cifra reportada en este trimestre.</v>
      </c>
      <c r="AI15" s="46" t="s">
        <v>130</v>
      </c>
      <c r="AJ15" s="34"/>
    </row>
    <row r="16" spans="1:37" ht="90" customHeight="1" x14ac:dyDescent="0.15">
      <c r="A16" s="43"/>
      <c r="B16" s="43"/>
      <c r="C16" s="58"/>
      <c r="D16" s="43"/>
      <c r="E16" s="43"/>
      <c r="F16" s="43"/>
      <c r="G16" s="43"/>
      <c r="H16" s="43"/>
      <c r="I16" s="43"/>
      <c r="J16" s="43"/>
      <c r="K16" s="43"/>
      <c r="L16" s="43"/>
      <c r="M16" s="43"/>
      <c r="N16" s="43"/>
      <c r="O16" s="43"/>
      <c r="P16" s="43"/>
      <c r="Q16" s="39" t="s">
        <v>56</v>
      </c>
      <c r="R16" s="4"/>
      <c r="S16" s="4"/>
      <c r="T16" s="4">
        <v>0</v>
      </c>
      <c r="U16" s="4"/>
      <c r="V16" s="4"/>
      <c r="W16" s="4">
        <f ca="1">IFERROR(__xludf.DUMMYFUNCTION("IMPORTRANGE(""https://docs.google.com/spreadsheets/d/1_fjOZrWnHfDfToTkEJtdaIMXD41PzqVqm5C-0cI5di8/edit#gid=706571287"",""I9"")"),0)</f>
        <v>0</v>
      </c>
      <c r="X16" s="23"/>
      <c r="Y16" s="23"/>
      <c r="Z16" s="23">
        <f ca="1">IFERROR(__xludf.DUMMYFUNCTION("IMPORTRANGE(""https://docs.google.com/spreadsheets/d/1_fjOZrWnHfDfToTkEJtdaIMXD41PzqVqm5C-0cI5di8/edit#gid=706571287"",""J9"")"),118)</f>
        <v>118</v>
      </c>
      <c r="AA16" s="23"/>
      <c r="AB16" s="23"/>
      <c r="AC16" s="23">
        <f ca="1">IFERROR(__xludf.DUMMYFUNCTION("IMPORTRANGE(""https://docs.google.com/spreadsheets/d/1_fjOZrWnHfDfToTkEJtdaIMXD41PzqVqm5C-0cI5di8/edit#gid=706571287"",""K9"")"),1)</f>
        <v>1</v>
      </c>
      <c r="AD16" s="5">
        <f ca="1">IF(P15="SUMA",SUM(R16:AC16),(IF(P15="PROMEDIO",AVERAGE(R16:AC16),MAX(R16:AC16))))</f>
        <v>119</v>
      </c>
      <c r="AE16" s="6">
        <f ca="1">(AD16/K15)*100</f>
        <v>95.199999999999989</v>
      </c>
      <c r="AF16" s="47"/>
      <c r="AG16" s="47"/>
      <c r="AH16" s="47"/>
      <c r="AI16" s="47"/>
      <c r="AJ16" s="34"/>
    </row>
    <row r="17" spans="1:37" ht="90" customHeight="1" x14ac:dyDescent="0.15">
      <c r="A17" s="60" t="s">
        <v>67</v>
      </c>
      <c r="B17" s="61" t="s">
        <v>94</v>
      </c>
      <c r="C17" s="62" t="s">
        <v>95</v>
      </c>
      <c r="D17" s="50" t="s">
        <v>96</v>
      </c>
      <c r="E17" s="63" t="s">
        <v>97</v>
      </c>
      <c r="F17" s="61" t="s">
        <v>98</v>
      </c>
      <c r="G17" s="50" t="s">
        <v>47</v>
      </c>
      <c r="H17" s="50" t="s">
        <v>48</v>
      </c>
      <c r="I17" s="50" t="s">
        <v>49</v>
      </c>
      <c r="J17" s="63" t="s">
        <v>73</v>
      </c>
      <c r="K17" s="64">
        <v>74029</v>
      </c>
      <c r="L17" s="63" t="s">
        <v>74</v>
      </c>
      <c r="M17" s="53">
        <v>1</v>
      </c>
      <c r="N17" s="61" t="s">
        <v>99</v>
      </c>
      <c r="O17" s="61" t="s">
        <v>100</v>
      </c>
      <c r="P17" s="50" t="s">
        <v>88</v>
      </c>
      <c r="Q17" s="8" t="s">
        <v>55</v>
      </c>
      <c r="R17" s="7"/>
      <c r="S17" s="7"/>
      <c r="T17" s="7"/>
      <c r="U17" s="7"/>
      <c r="V17" s="7"/>
      <c r="W17" s="7">
        <v>55000</v>
      </c>
      <c r="X17" s="7"/>
      <c r="Y17" s="7"/>
      <c r="Z17" s="7"/>
      <c r="AA17" s="7"/>
      <c r="AB17" s="7"/>
      <c r="AC17" s="7">
        <v>19029</v>
      </c>
      <c r="AD17" s="7">
        <f>IF(P17="SUMA",SUM(R17:AC17),(IF(P17="PROMEDIO",AVERAGE(R17:AC17),MAX(R17:AC17))))</f>
        <v>74029</v>
      </c>
      <c r="AE17" s="3">
        <f>(AD17/K17)*100</f>
        <v>100</v>
      </c>
      <c r="AF17" s="46" t="str">
        <f ca="1">IFERROR(__xludf.DUMMYFUNCTION("importrange(""https://docs.google.com/spreadsheets/d/1odRACP4HnKnp0vWDhjfstZVJZZRcKC_T2aB_Kzh0MD4/edit#gid=427050206"",""N7:Q16"")"),"")</f>
        <v/>
      </c>
      <c r="AG17" s="46"/>
      <c r="AH17" s="46"/>
      <c r="AI17" s="46"/>
      <c r="AJ17" s="34"/>
    </row>
    <row r="18" spans="1:37" ht="90" customHeight="1" x14ac:dyDescent="0.15">
      <c r="A18" s="43"/>
      <c r="B18" s="43"/>
      <c r="C18" s="58"/>
      <c r="D18" s="43"/>
      <c r="E18" s="43"/>
      <c r="F18" s="43"/>
      <c r="G18" s="43"/>
      <c r="H18" s="43"/>
      <c r="I18" s="43"/>
      <c r="J18" s="43"/>
      <c r="K18" s="43"/>
      <c r="L18" s="43"/>
      <c r="M18" s="43"/>
      <c r="N18" s="43"/>
      <c r="O18" s="43"/>
      <c r="P18" s="43"/>
      <c r="Q18" s="9" t="s">
        <v>56</v>
      </c>
      <c r="R18" s="10"/>
      <c r="S18" s="10"/>
      <c r="T18" s="10"/>
      <c r="U18" s="10"/>
      <c r="V18" s="10"/>
      <c r="W18" s="25">
        <f ca="1">IFERROR(__xludf.DUMMYFUNCTION("importrange(""https://docs.google.com/spreadsheets/d/1odRACP4HnKnp0vWDhjfstZVJZZRcKC_T2aB_Kzh0MD4/edit#gid=427050206"",""I8"")"),62235)</f>
        <v>62235</v>
      </c>
      <c r="X18" s="25"/>
      <c r="Y18" s="25"/>
      <c r="Z18" s="25"/>
      <c r="AA18" s="25"/>
      <c r="AB18" s="25"/>
      <c r="AC18" s="25">
        <f ca="1">IFERROR(__xludf.DUMMYFUNCTION("importrange(""https://docs.google.com/spreadsheets/d/1odRACP4HnKnp0vWDhjfstZVJZZRcKC_T2aB_Kzh0MD4/edit#gid=427050206"",""K8"")"),50631)</f>
        <v>50631</v>
      </c>
      <c r="AD18" s="5">
        <f ca="1">IF(P17="SUMA",SUM(R18:AC18),(IF(P17="PROMEDIO",AVERAGE(R18:AC18),MAX(R18:AC18))))</f>
        <v>112866</v>
      </c>
      <c r="AE18" s="6">
        <f ca="1">(AD18/K17)*100</f>
        <v>152.46187304975075</v>
      </c>
      <c r="AF18" s="47"/>
      <c r="AG18" s="47"/>
      <c r="AH18" s="47"/>
      <c r="AI18" s="47"/>
      <c r="AJ18" s="34"/>
    </row>
    <row r="19" spans="1:37" ht="90" customHeight="1" x14ac:dyDescent="0.15">
      <c r="A19" s="60" t="s">
        <v>77</v>
      </c>
      <c r="B19" s="61" t="s">
        <v>101</v>
      </c>
      <c r="C19" s="62" t="s">
        <v>102</v>
      </c>
      <c r="D19" s="50" t="s">
        <v>103</v>
      </c>
      <c r="E19" s="63" t="s">
        <v>104</v>
      </c>
      <c r="F19" s="61" t="s">
        <v>105</v>
      </c>
      <c r="G19" s="50" t="s">
        <v>83</v>
      </c>
      <c r="H19" s="50" t="s">
        <v>48</v>
      </c>
      <c r="I19" s="50" t="s">
        <v>49</v>
      </c>
      <c r="J19" s="63" t="s">
        <v>84</v>
      </c>
      <c r="K19" s="64">
        <v>55000</v>
      </c>
      <c r="L19" s="63" t="s">
        <v>106</v>
      </c>
      <c r="M19" s="53">
        <v>1</v>
      </c>
      <c r="N19" s="61" t="s">
        <v>107</v>
      </c>
      <c r="O19" s="61" t="s">
        <v>108</v>
      </c>
      <c r="P19" s="50" t="s">
        <v>54</v>
      </c>
      <c r="Q19" s="8" t="s">
        <v>55</v>
      </c>
      <c r="R19" s="7"/>
      <c r="S19" s="7"/>
      <c r="T19" s="7">
        <v>0</v>
      </c>
      <c r="U19" s="7"/>
      <c r="V19" s="7"/>
      <c r="W19" s="7">
        <v>55000</v>
      </c>
      <c r="X19" s="7"/>
      <c r="Y19" s="7"/>
      <c r="Z19" s="7">
        <v>0</v>
      </c>
      <c r="AA19" s="7"/>
      <c r="AB19" s="7"/>
      <c r="AC19" s="7">
        <v>55000</v>
      </c>
      <c r="AD19" s="7">
        <f>IF(P19="SUMA",SUM(R19:AC19),(IF(P19="PROMEDIO",AVERAGE(R19:AC19),MAX(R19:AC19))))</f>
        <v>55000</v>
      </c>
      <c r="AE19" s="1">
        <f>(AD19/K19)*100</f>
        <v>100</v>
      </c>
      <c r="AF19" s="46"/>
      <c r="AG19" s="46" t="str">
        <f ca="1">IFERROR(__xludf.DUMMYFUNCTION("""COMPUTED_VALUE"""),"Contar con la información completa depende de la velocidad con la que se desahoga el proceso de entrega de boletos mi pasaje al inicio del año, en esta ocasión dicho proceso permitió tener el dato para el primer trimestre. La planeación se propuso de mane"&amp;"ra conservadora previendo la posibilidad de no poder contar con dicha información; sin embargo, afortunadamente si se obtuvo dentro del primer trimestre.
Para el segundo trimestre la información ya había sido informada en el trimestre anterior casi en su "&amp;"totalidad, por ello el desfase en torno a lo planeado originalmente.")</f>
        <v>Contar con la información completa depende de la velocidad con la que se desahoga el proceso de entrega de boletos mi pasaje al inicio del año, en esta ocasión dicho proceso permitió tener el dato para el primer trimestre. La planeación se propuso de manera conservadora previendo la posibilidad de no poder contar con dicha información; sin embargo, afortunadamente si se obtuvo dentro del primer trimestre.
Para el segundo trimestre la información ya había sido informada en el trimestre anterior casi en su totalidad, por ello el desfase en torno a lo planeado originalmente.</v>
      </c>
      <c r="AH19" s="46" t="str">
        <f ca="1">IFERROR(__xludf.DUMMYFUNCTION("""COMPUTED_VALUE"""),"Las metas son propuestas a partir de forma conservadora partiendo del hecho de que no todos los beneficiarios acuden por sus apoyos, esta vez el comportamiento del padrón fue mucho mejor de tal modo que en su mayoria los beneficiarios acudieron a recoger "&amp;"su apoyo")</f>
        <v>Las metas son propuestas a partir de forma conservadora partiendo del hecho de que no todos los beneficiarios acuden por sus apoyos, esta vez el comportamiento del padrón fue mucho mejor de tal modo que en su mayoria los beneficiarios acudieron a recoger su apoyo</v>
      </c>
      <c r="AI19" s="46" t="str">
        <f ca="1">IFERROR(__xludf.DUMMYFUNCTION("""COMPUTED_VALUE"""),"Las metas son propuestas de forma conservadora partiedo del hecho de que no todos los beneficiarios acuden por sus apoyos, esta vez el comportamiento del padrón fue mucho mejor del esperado, de tal modo que en su mayoria los beneficiarios acudieron a reco"&amp;"ger su apoyo")</f>
        <v>Las metas son propuestas de forma conservadora partiedo del hecho de que no todos los beneficiarios acuden por sus apoyos, esta vez el comportamiento del padrón fue mucho mejor del esperado, de tal modo que en su mayoria los beneficiarios acudieron a recoger su apoyo</v>
      </c>
      <c r="AJ19" s="34"/>
    </row>
    <row r="20" spans="1:37" ht="90" customHeight="1" x14ac:dyDescent="0.15">
      <c r="A20" s="43"/>
      <c r="B20" s="43"/>
      <c r="C20" s="58"/>
      <c r="D20" s="43"/>
      <c r="E20" s="43"/>
      <c r="F20" s="43"/>
      <c r="G20" s="43"/>
      <c r="H20" s="43"/>
      <c r="I20" s="43"/>
      <c r="J20" s="43"/>
      <c r="K20" s="43"/>
      <c r="L20" s="43"/>
      <c r="M20" s="43"/>
      <c r="N20" s="43"/>
      <c r="O20" s="43"/>
      <c r="P20" s="43"/>
      <c r="Q20" s="9" t="s">
        <v>56</v>
      </c>
      <c r="R20" s="11"/>
      <c r="S20" s="11"/>
      <c r="T20" s="12">
        <v>62234</v>
      </c>
      <c r="U20" s="11"/>
      <c r="V20" s="11"/>
      <c r="W20" s="25">
        <f ca="1">IFERROR(__xludf.DUMMYFUNCTION("importrange(""https://docs.google.com/spreadsheets/d/1odRACP4HnKnp0vWDhjfstZVJZZRcKC_T2aB_Kzh0MD4/edit#gid=427050206"",""I10"")"),62235)</f>
        <v>62235</v>
      </c>
      <c r="X20" s="24"/>
      <c r="Y20" s="24"/>
      <c r="Z20" s="25">
        <f ca="1">IFERROR(__xludf.DUMMYFUNCTION("importrange(""https://docs.google.com/spreadsheets/d/1odRACP4HnKnp0vWDhjfstZVJZZRcKC_T2aB_Kzh0MD4/edit#gid=427050206"",""J10"")"),62235)</f>
        <v>62235</v>
      </c>
      <c r="AA20" s="24"/>
      <c r="AB20" s="24"/>
      <c r="AC20" s="25">
        <f ca="1">IFERROR(__xludf.DUMMYFUNCTION("importrange(""https://docs.google.com/spreadsheets/d/1odRACP4HnKnp0vWDhjfstZVJZZRcKC_T2aB_Kzh0MD4/edit#gid=427050206"",""K10"")"),50631)</f>
        <v>50631</v>
      </c>
      <c r="AD20" s="10">
        <f ca="1">IF(P19="SUMA",SUM(R20:AC20),(IF(P19="PROMEDIO",AVERAGE(R20:AC20),MAX(R20:AC20))))</f>
        <v>62235</v>
      </c>
      <c r="AE20" s="13">
        <f ca="1">(AD20/K19)*100</f>
        <v>113.15454545454546</v>
      </c>
      <c r="AF20" s="47"/>
      <c r="AG20" s="47"/>
      <c r="AH20" s="47"/>
      <c r="AI20" s="47"/>
      <c r="AJ20" s="34"/>
    </row>
    <row r="21" spans="1:37" ht="90" customHeight="1" x14ac:dyDescent="0.15">
      <c r="A21" s="60" t="s">
        <v>77</v>
      </c>
      <c r="B21" s="61" t="s">
        <v>109</v>
      </c>
      <c r="C21" s="62" t="s">
        <v>110</v>
      </c>
      <c r="D21" s="50" t="s">
        <v>111</v>
      </c>
      <c r="E21" s="63" t="s">
        <v>112</v>
      </c>
      <c r="F21" s="61" t="s">
        <v>113</v>
      </c>
      <c r="G21" s="50" t="s">
        <v>83</v>
      </c>
      <c r="H21" s="50" t="s">
        <v>48</v>
      </c>
      <c r="I21" s="50" t="s">
        <v>49</v>
      </c>
      <c r="J21" s="63" t="s">
        <v>84</v>
      </c>
      <c r="K21" s="64">
        <v>19029</v>
      </c>
      <c r="L21" s="63" t="s">
        <v>106</v>
      </c>
      <c r="M21" s="53">
        <v>1</v>
      </c>
      <c r="N21" s="61" t="s">
        <v>107</v>
      </c>
      <c r="O21" s="61" t="s">
        <v>114</v>
      </c>
      <c r="P21" s="50" t="s">
        <v>88</v>
      </c>
      <c r="Q21" s="8" t="s">
        <v>55</v>
      </c>
      <c r="R21" s="7"/>
      <c r="S21" s="7"/>
      <c r="T21" s="7">
        <v>0</v>
      </c>
      <c r="U21" s="7"/>
      <c r="V21" s="7"/>
      <c r="W21" s="7">
        <v>0</v>
      </c>
      <c r="X21" s="7"/>
      <c r="Y21" s="7"/>
      <c r="Z21" s="7">
        <v>0</v>
      </c>
      <c r="AA21" s="7"/>
      <c r="AB21" s="7"/>
      <c r="AC21" s="7">
        <v>19029</v>
      </c>
      <c r="AD21" s="7">
        <f>IF(P21="SUMA",SUM(R21:AC21),(IF(P21="PROMEDIO",AVERAGE(R21:AC21),MAX(R21:AC21))))</f>
        <v>19029</v>
      </c>
      <c r="AE21" s="1">
        <f>(AD21/K21)*100</f>
        <v>100</v>
      </c>
      <c r="AF21" s="46"/>
      <c r="AG21" s="46"/>
      <c r="AH21" s="46"/>
      <c r="AI21" s="46"/>
      <c r="AJ21" s="34"/>
      <c r="AK21" s="34"/>
    </row>
    <row r="22" spans="1:37" ht="90" customHeight="1" x14ac:dyDescent="0.15">
      <c r="A22" s="43"/>
      <c r="B22" s="43"/>
      <c r="C22" s="58"/>
      <c r="D22" s="43"/>
      <c r="E22" s="43"/>
      <c r="F22" s="43"/>
      <c r="G22" s="43"/>
      <c r="H22" s="43"/>
      <c r="I22" s="43"/>
      <c r="J22" s="43"/>
      <c r="K22" s="43"/>
      <c r="L22" s="43"/>
      <c r="M22" s="43"/>
      <c r="N22" s="43"/>
      <c r="O22" s="43"/>
      <c r="P22" s="43"/>
      <c r="Q22" s="9" t="s">
        <v>56</v>
      </c>
      <c r="R22" s="11"/>
      <c r="S22" s="11"/>
      <c r="T22" s="12">
        <v>0</v>
      </c>
      <c r="U22" s="11"/>
      <c r="V22" s="11"/>
      <c r="W22" s="25">
        <f ca="1">IFERROR(__xludf.DUMMYFUNCTION("importrange(""https://docs.google.com/spreadsheets/d/1odRACP4HnKnp0vWDhjfstZVJZZRcKC_T2aB_Kzh0MD4/edit#gid=427050206"",""I12"")"),0)</f>
        <v>0</v>
      </c>
      <c r="X22" s="24"/>
      <c r="Y22" s="24"/>
      <c r="Z22" s="25">
        <f ca="1">IFERROR(__xludf.DUMMYFUNCTION("importrange(""https://docs.google.com/spreadsheets/d/1odRACP4HnKnp0vWDhjfstZVJZZRcKC_T2aB_Kzh0MD4/edit#gid=427050206"",""J12"")"),0)</f>
        <v>0</v>
      </c>
      <c r="AA22" s="24"/>
      <c r="AB22" s="24"/>
      <c r="AC22" s="25">
        <f ca="1">IFERROR(__xludf.DUMMYFUNCTION("importrange(""https://docs.google.com/spreadsheets/d/1odRACP4HnKnp0vWDhjfstZVJZZRcKC_T2aB_Kzh0MD4/edit#gid=427050206"",""K12"")"),0)</f>
        <v>0</v>
      </c>
      <c r="AD22" s="10">
        <f ca="1">IF(P21="SUMA",SUM(R22:AC22),(IF(P21="PROMEDIO",AVERAGE(R22:AC22),MAX(R22:AC22))))</f>
        <v>0</v>
      </c>
      <c r="AE22" s="13">
        <f ca="1">(AD22/K21)*100</f>
        <v>0</v>
      </c>
      <c r="AF22" s="47"/>
      <c r="AG22" s="47"/>
      <c r="AH22" s="47"/>
      <c r="AI22" s="47"/>
      <c r="AJ22" s="34"/>
    </row>
    <row r="23" spans="1:37" ht="90" customHeight="1" x14ac:dyDescent="0.15">
      <c r="A23" s="60" t="s">
        <v>77</v>
      </c>
      <c r="B23" s="61" t="s">
        <v>115</v>
      </c>
      <c r="C23" s="62" t="s">
        <v>116</v>
      </c>
      <c r="D23" s="50" t="s">
        <v>117</v>
      </c>
      <c r="E23" s="63" t="s">
        <v>118</v>
      </c>
      <c r="F23" s="61" t="s">
        <v>119</v>
      </c>
      <c r="G23" s="50" t="s">
        <v>83</v>
      </c>
      <c r="H23" s="50" t="s">
        <v>48</v>
      </c>
      <c r="I23" s="50" t="s">
        <v>49</v>
      </c>
      <c r="J23" s="63" t="s">
        <v>84</v>
      </c>
      <c r="K23" s="64">
        <v>21000000</v>
      </c>
      <c r="L23" s="63" t="s">
        <v>74</v>
      </c>
      <c r="M23" s="53">
        <v>1</v>
      </c>
      <c r="N23" s="61" t="s">
        <v>120</v>
      </c>
      <c r="O23" s="61" t="s">
        <v>121</v>
      </c>
      <c r="P23" s="50" t="s">
        <v>88</v>
      </c>
      <c r="Q23" s="8" t="s">
        <v>55</v>
      </c>
      <c r="R23" s="7"/>
      <c r="S23" s="7"/>
      <c r="T23" s="7">
        <v>0</v>
      </c>
      <c r="U23" s="7"/>
      <c r="V23" s="7"/>
      <c r="W23" s="7">
        <v>0</v>
      </c>
      <c r="X23" s="7"/>
      <c r="Y23" s="7"/>
      <c r="Z23" s="7">
        <v>16000000</v>
      </c>
      <c r="AA23" s="7"/>
      <c r="AB23" s="7"/>
      <c r="AC23" s="7">
        <v>5000000</v>
      </c>
      <c r="AD23" s="7">
        <f>IF(P23="SUMA",SUM(R23:AC23),(IF(P23="PROMEDIO",AVERAGE(R23:AC23),MAX(R23:AC23))))</f>
        <v>21000000</v>
      </c>
      <c r="AE23" s="1">
        <f>(AD23/K23)*100</f>
        <v>100</v>
      </c>
      <c r="AF23" s="46"/>
      <c r="AG23" s="46" t="str">
        <f ca="1">IFERROR(__xludf.DUMMYFUNCTION("""COMPUTED_VALUE"""),"Contar con la información completa depende de la velocidad con la que se desahoga el proceso de entrega de boletos y su uso por parte del beneficiario, en esta ocasión dicho proceso permitió tener el dato para el segundo trimestre del año. La planeación s"&amp;"e propuso de manera conservadora previendo la posibilidad de no poder contar con dicha información; sin embargo, afortunadamente se obtuvo con anticipación.")</f>
        <v>Contar con la información completa depende de la velocidad con la que se desahoga el proceso de entrega de boletos y su uso por parte del beneficiario, en esta ocasión dicho proceso permitió tener el dato para el segundo trimestre del año. La planeación se propuso de manera conservadora previendo la posibilidad de no poder contar con dicha información; sin embargo, afortunadamente se obtuvo con anticipación.</v>
      </c>
      <c r="AH23" s="46" t="str">
        <f ca="1">IFERROR(__xludf.DUMMYFUNCTION("""COMPUTED_VALUE"""),"El dato incluye boletos físicos y electrónicos
La meta no se ha alcanzado debido a las medidas de confinamiento particularmente sensibles en la población adulta mayor.")</f>
        <v>El dato incluye boletos físicos y electrónicos
La meta no se ha alcanzado debido a las medidas de confinamiento particularmente sensibles en la población adulta mayor.</v>
      </c>
      <c r="AI23" s="46" t="str">
        <f ca="1">IFERROR(__xludf.DUMMYFUNCTION("""COMPUTED_VALUE"""),"El total de boletos utilizados disminuyó con motivo de las estrategias de quedarse en casa, derivadas del combate a la pandemia de covid-19.")</f>
        <v>El total de boletos utilizados disminuyó con motivo de las estrategias de quedarse en casa, derivadas del combate a la pandemia de covid-19.</v>
      </c>
      <c r="AJ23" s="34"/>
    </row>
    <row r="24" spans="1:37" ht="90" customHeight="1" x14ac:dyDescent="0.15">
      <c r="A24" s="43"/>
      <c r="B24" s="43"/>
      <c r="C24" s="58"/>
      <c r="D24" s="43"/>
      <c r="E24" s="43"/>
      <c r="F24" s="43"/>
      <c r="G24" s="43"/>
      <c r="H24" s="43"/>
      <c r="I24" s="43"/>
      <c r="J24" s="43"/>
      <c r="K24" s="43"/>
      <c r="L24" s="43"/>
      <c r="M24" s="43"/>
      <c r="N24" s="43"/>
      <c r="O24" s="43"/>
      <c r="P24" s="43"/>
      <c r="Q24" s="9" t="s">
        <v>56</v>
      </c>
      <c r="R24" s="11"/>
      <c r="S24" s="11"/>
      <c r="T24" s="12">
        <v>0</v>
      </c>
      <c r="U24" s="11"/>
      <c r="V24" s="11"/>
      <c r="W24" s="25">
        <f ca="1">IFERROR(__xludf.DUMMYFUNCTION("importrange(""https://docs.google.com/spreadsheets/d/1odRACP4HnKnp0vWDhjfstZVJZZRcKC_T2aB_Kzh0MD4/edit#gid=427050206"",""I14"")"),5505089)</f>
        <v>5505089</v>
      </c>
      <c r="X24" s="24"/>
      <c r="Y24" s="24"/>
      <c r="Z24" s="25">
        <f ca="1">IFERROR(__xludf.DUMMYFUNCTION("importrange(""https://docs.google.com/spreadsheets/d/1odRACP4HnKnp0vWDhjfstZVJZZRcKC_T2aB_Kzh0MD4/edit#gid=427050206"",""J14"")"),5407738)</f>
        <v>5407738</v>
      </c>
      <c r="AA24" s="24"/>
      <c r="AB24" s="24"/>
      <c r="AC24" s="25">
        <f ca="1">IFERROR(__xludf.DUMMYFUNCTION("importrange(""https://docs.google.com/spreadsheets/d/1odRACP4HnKnp0vWDhjfstZVJZZRcKC_T2aB_Kzh0MD4/edit#gid=427050206"",""K14"")"),1891879)</f>
        <v>1891879</v>
      </c>
      <c r="AD24" s="10">
        <f ca="1">IF(P23="SUMA",SUM(R24:AC24),(IF(P23="PROMEDIO",AVERAGE(R24:AC24),MAX(R24:AC24))))</f>
        <v>12804706</v>
      </c>
      <c r="AE24" s="13">
        <f ca="1">(AD24/K23)*100</f>
        <v>60.974790476190478</v>
      </c>
      <c r="AF24" s="47"/>
      <c r="AG24" s="47"/>
      <c r="AH24" s="47"/>
      <c r="AI24" s="47"/>
      <c r="AJ24" s="34"/>
    </row>
    <row r="25" spans="1:37" ht="90" customHeight="1" x14ac:dyDescent="0.15">
      <c r="A25" s="60" t="s">
        <v>77</v>
      </c>
      <c r="B25" s="61" t="s">
        <v>122</v>
      </c>
      <c r="C25" s="62" t="s">
        <v>123</v>
      </c>
      <c r="D25" s="50" t="s">
        <v>131</v>
      </c>
      <c r="E25" s="63" t="s">
        <v>124</v>
      </c>
      <c r="F25" s="61" t="s">
        <v>125</v>
      </c>
      <c r="G25" s="50" t="s">
        <v>83</v>
      </c>
      <c r="H25" s="50" t="s">
        <v>48</v>
      </c>
      <c r="I25" s="50" t="s">
        <v>132</v>
      </c>
      <c r="J25" s="63" t="s">
        <v>84</v>
      </c>
      <c r="K25" s="64">
        <v>74029</v>
      </c>
      <c r="L25" s="63" t="s">
        <v>126</v>
      </c>
      <c r="M25" s="53">
        <v>1</v>
      </c>
      <c r="N25" s="61" t="s">
        <v>127</v>
      </c>
      <c r="O25" s="61" t="s">
        <v>128</v>
      </c>
      <c r="P25" s="50" t="s">
        <v>54</v>
      </c>
      <c r="Q25" s="8" t="s">
        <v>55</v>
      </c>
      <c r="R25" s="7"/>
      <c r="S25" s="7"/>
      <c r="T25" s="7">
        <v>0</v>
      </c>
      <c r="U25" s="7"/>
      <c r="V25" s="7"/>
      <c r="W25" s="7">
        <v>55000</v>
      </c>
      <c r="X25" s="7"/>
      <c r="Y25" s="7"/>
      <c r="Z25" s="7">
        <v>0</v>
      </c>
      <c r="AA25" s="7"/>
      <c r="AB25" s="7"/>
      <c r="AC25" s="7">
        <v>74029</v>
      </c>
      <c r="AD25" s="7">
        <f>IF(P25="SUMA",SUM(R25:AC25),(IF(P25="PROMEDIO",AVERAGE(R25:AC25),MAX(R25:AC25))))</f>
        <v>74029</v>
      </c>
      <c r="AE25" s="1">
        <f>(AD25/K25)*100</f>
        <v>100</v>
      </c>
      <c r="AF25" s="46"/>
      <c r="AG25" s="46" t="str">
        <f ca="1">IFERROR(__xludf.DUMMYFUNCTION("""COMPUTED_VALUE"""),"La información oficial correspondiente al PUB aún no ha sido oficialmente entregada, por lo que este dato no se tiene corroborado.")</f>
        <v>La información oficial correspondiente al PUB aún no ha sido oficialmente entregada, por lo que este dato no se tiene corroborado.</v>
      </c>
      <c r="AH25" s="46"/>
      <c r="AI25" s="46" t="str">
        <f ca="1">IFERROR(__xludf.DUMMYFUNCTION("""COMPUTED_VALUE"""),"Se esperaba contar con nuevos ingresos al programa, sin embargo, debido a que no existió convocatoria la meta de este indicador no pudo ser alcanzada.")</f>
        <v>Se esperaba contar con nuevos ingresos al programa, sin embargo, debido a que no existió convocatoria la meta de este indicador no pudo ser alcanzada.</v>
      </c>
      <c r="AJ25" s="34"/>
    </row>
    <row r="26" spans="1:37" ht="90" customHeight="1" x14ac:dyDescent="0.15">
      <c r="A26" s="43"/>
      <c r="B26" s="43"/>
      <c r="C26" s="58"/>
      <c r="D26" s="43"/>
      <c r="E26" s="43"/>
      <c r="F26" s="43"/>
      <c r="G26" s="43"/>
      <c r="H26" s="43"/>
      <c r="I26" s="43"/>
      <c r="J26" s="43"/>
      <c r="K26" s="43"/>
      <c r="L26" s="43"/>
      <c r="M26" s="43"/>
      <c r="N26" s="43"/>
      <c r="O26" s="43"/>
      <c r="P26" s="43"/>
      <c r="Q26" s="9" t="s">
        <v>56</v>
      </c>
      <c r="R26" s="11"/>
      <c r="S26" s="11"/>
      <c r="T26" s="12">
        <v>0</v>
      </c>
      <c r="U26" s="11"/>
      <c r="V26" s="11"/>
      <c r="W26" s="25">
        <f ca="1">IFERROR(__xludf.DUMMYFUNCTION("importrange(""https://docs.google.com/spreadsheets/d/1odRACP4HnKnp0vWDhjfstZVJZZRcKC_T2aB_Kzh0MD4/edit#gid=427050206"",""I16"")"),0)</f>
        <v>0</v>
      </c>
      <c r="X26" s="24"/>
      <c r="Y26" s="24"/>
      <c r="Z26" s="25">
        <f ca="1">IFERROR(__xludf.DUMMYFUNCTION("importrange(""https://docs.google.com/spreadsheets/d/1odRACP4HnKnp0vWDhjfstZVJZZRcKC_T2aB_Kzh0MD4/edit#gid=427050206"",""J16"")"),62235)</f>
        <v>62235</v>
      </c>
      <c r="AA26" s="24"/>
      <c r="AB26" s="24"/>
      <c r="AC26" s="25">
        <f ca="1">IFERROR(__xludf.DUMMYFUNCTION("importrange(""https://docs.google.com/spreadsheets/d/1odRACP4HnKnp0vWDhjfstZVJZZRcKC_T2aB_Kzh0MD4/edit#gid=427050206"",""K16"")"),50631)</f>
        <v>50631</v>
      </c>
      <c r="AD26" s="10">
        <f ca="1">IF(P25="SUMA",SUM(R26:AC26),(IF(P25="PROMEDIO",AVERAGE(R26:AC26),MAX(R26:AC26))))</f>
        <v>62235</v>
      </c>
      <c r="AE26" s="13">
        <f ca="1">(AD26/K25)*100</f>
        <v>84.068405624822702</v>
      </c>
      <c r="AF26" s="47"/>
      <c r="AG26" s="47"/>
      <c r="AH26" s="47"/>
      <c r="AI26" s="47"/>
      <c r="AJ26" s="34"/>
    </row>
    <row r="27" spans="1:37" ht="12.75" customHeight="1" x14ac:dyDescent="0.15">
      <c r="C27" s="16"/>
      <c r="D27" s="14"/>
    </row>
    <row r="28" spans="1:37" ht="12.75" customHeight="1" x14ac:dyDescent="0.15">
      <c r="C28" s="26"/>
      <c r="P28" s="27"/>
    </row>
    <row r="29" spans="1:37" ht="12.75" customHeight="1" x14ac:dyDescent="0.15">
      <c r="C29" s="26"/>
      <c r="P29" s="27"/>
    </row>
    <row r="30" spans="1:37" ht="12.75" customHeight="1" x14ac:dyDescent="0.15">
      <c r="A30" s="15"/>
      <c r="B30" s="15"/>
      <c r="C30" s="17"/>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35"/>
    </row>
    <row r="31" spans="1:37" ht="12.75" customHeight="1" x14ac:dyDescent="0.15">
      <c r="C31" s="26"/>
    </row>
    <row r="32" spans="1:37" ht="12.75" customHeight="1" x14ac:dyDescent="0.15">
      <c r="C32" s="26"/>
    </row>
    <row r="33" spans="3:3" ht="12.75" customHeight="1" x14ac:dyDescent="0.15">
      <c r="C33" s="26"/>
    </row>
    <row r="34" spans="3:3" ht="12.75" customHeight="1" x14ac:dyDescent="0.15">
      <c r="C34" s="26"/>
    </row>
    <row r="35" spans="3:3" ht="12.75" customHeight="1" x14ac:dyDescent="0.15">
      <c r="C35" s="26"/>
    </row>
    <row r="36" spans="3:3" ht="12.75" customHeight="1" x14ac:dyDescent="0.15">
      <c r="C36" s="26"/>
    </row>
    <row r="37" spans="3:3" ht="12.75" customHeight="1" x14ac:dyDescent="0.15">
      <c r="C37" s="26"/>
    </row>
    <row r="38" spans="3:3" ht="12.75" customHeight="1" x14ac:dyDescent="0.15">
      <c r="C38" s="26"/>
    </row>
    <row r="39" spans="3:3" ht="12.75" customHeight="1" x14ac:dyDescent="0.15">
      <c r="C39" s="26"/>
    </row>
    <row r="40" spans="3:3" ht="12.75" customHeight="1" x14ac:dyDescent="0.15">
      <c r="C40" s="26"/>
    </row>
    <row r="41" spans="3:3" ht="12.75" customHeight="1" x14ac:dyDescent="0.15">
      <c r="C41" s="26"/>
    </row>
    <row r="42" spans="3:3" ht="12.75" customHeight="1" x14ac:dyDescent="0.15">
      <c r="C42" s="26"/>
    </row>
    <row r="43" spans="3:3" ht="12.75" customHeight="1" x14ac:dyDescent="0.15">
      <c r="C43" s="26"/>
    </row>
    <row r="44" spans="3:3" ht="12.75" customHeight="1" x14ac:dyDescent="0.15">
      <c r="C44" s="26"/>
    </row>
    <row r="45" spans="3:3" ht="12.75" customHeight="1" x14ac:dyDescent="0.15">
      <c r="C45" s="26"/>
    </row>
    <row r="46" spans="3:3" ht="12.75" customHeight="1" x14ac:dyDescent="0.15">
      <c r="C46" s="26"/>
    </row>
    <row r="47" spans="3:3" ht="12.75" customHeight="1" x14ac:dyDescent="0.15">
      <c r="C47" s="26"/>
    </row>
    <row r="48" spans="3:3" ht="12.75" customHeight="1" x14ac:dyDescent="0.15">
      <c r="C48" s="26"/>
    </row>
    <row r="49" spans="3:3" ht="12.75" customHeight="1" x14ac:dyDescent="0.15">
      <c r="C49" s="26"/>
    </row>
    <row r="50" spans="3:3" ht="12.75" customHeight="1" x14ac:dyDescent="0.15">
      <c r="C50" s="26"/>
    </row>
    <row r="51" spans="3:3" ht="12.75" customHeight="1" x14ac:dyDescent="0.15">
      <c r="C51" s="26"/>
    </row>
    <row r="52" spans="3:3" ht="12.75" customHeight="1" x14ac:dyDescent="0.15">
      <c r="C52" s="26"/>
    </row>
    <row r="53" spans="3:3" ht="12.75" customHeight="1" x14ac:dyDescent="0.15">
      <c r="C53" s="26"/>
    </row>
    <row r="54" spans="3:3" ht="12.75" customHeight="1" x14ac:dyDescent="0.15">
      <c r="C54" s="26"/>
    </row>
    <row r="55" spans="3:3" ht="12.75" customHeight="1" x14ac:dyDescent="0.15">
      <c r="C55" s="26"/>
    </row>
    <row r="56" spans="3:3" ht="12.75" customHeight="1" x14ac:dyDescent="0.15">
      <c r="C56" s="26"/>
    </row>
    <row r="57" spans="3:3" ht="12.75" customHeight="1" x14ac:dyDescent="0.15">
      <c r="C57" s="26"/>
    </row>
    <row r="58" spans="3:3" ht="12.75" customHeight="1" x14ac:dyDescent="0.15">
      <c r="C58" s="26"/>
    </row>
    <row r="59" spans="3:3" ht="12.75" customHeight="1" x14ac:dyDescent="0.15">
      <c r="C59" s="26"/>
    </row>
    <row r="60" spans="3:3" ht="12.75" customHeight="1" x14ac:dyDescent="0.15">
      <c r="C60" s="26"/>
    </row>
    <row r="61" spans="3:3" ht="12.75" customHeight="1" x14ac:dyDescent="0.15">
      <c r="C61" s="26"/>
    </row>
    <row r="62" spans="3:3" ht="12.75" customHeight="1" x14ac:dyDescent="0.15">
      <c r="C62" s="26"/>
    </row>
    <row r="63" spans="3:3" ht="12.75" customHeight="1" x14ac:dyDescent="0.15">
      <c r="C63" s="26"/>
    </row>
    <row r="64" spans="3:3" ht="12.75" customHeight="1" x14ac:dyDescent="0.15">
      <c r="C64" s="26"/>
    </row>
    <row r="65" spans="3:3" ht="12.75" customHeight="1" x14ac:dyDescent="0.15">
      <c r="C65" s="26"/>
    </row>
    <row r="66" spans="3:3" ht="12.75" customHeight="1" x14ac:dyDescent="0.15">
      <c r="C66" s="26"/>
    </row>
    <row r="67" spans="3:3" ht="12.75" customHeight="1" x14ac:dyDescent="0.15">
      <c r="C67" s="26"/>
    </row>
    <row r="68" spans="3:3" ht="12.75" customHeight="1" x14ac:dyDescent="0.15">
      <c r="C68" s="26"/>
    </row>
    <row r="69" spans="3:3" ht="12.75" customHeight="1" x14ac:dyDescent="0.15">
      <c r="C69" s="26"/>
    </row>
    <row r="70" spans="3:3" ht="12.75" customHeight="1" x14ac:dyDescent="0.15">
      <c r="C70" s="26"/>
    </row>
    <row r="71" spans="3:3" ht="12.75" customHeight="1" x14ac:dyDescent="0.15">
      <c r="C71" s="26"/>
    </row>
    <row r="72" spans="3:3" ht="12.75" customHeight="1" x14ac:dyDescent="0.15">
      <c r="C72" s="26"/>
    </row>
    <row r="73" spans="3:3" ht="12.75" customHeight="1" x14ac:dyDescent="0.15">
      <c r="C73" s="26"/>
    </row>
    <row r="74" spans="3:3" ht="12.75" customHeight="1" x14ac:dyDescent="0.15">
      <c r="C74" s="26"/>
    </row>
    <row r="75" spans="3:3" ht="12.75" customHeight="1" x14ac:dyDescent="0.15">
      <c r="C75" s="26"/>
    </row>
    <row r="76" spans="3:3" ht="12.75" customHeight="1" x14ac:dyDescent="0.15">
      <c r="C76" s="26"/>
    </row>
    <row r="77" spans="3:3" ht="12.75" customHeight="1" x14ac:dyDescent="0.15">
      <c r="C77" s="26"/>
    </row>
    <row r="78" spans="3:3" ht="12.75" customHeight="1" x14ac:dyDescent="0.15">
      <c r="C78" s="26"/>
    </row>
    <row r="79" spans="3:3" ht="12.75" customHeight="1" x14ac:dyDescent="0.15">
      <c r="C79" s="26"/>
    </row>
    <row r="80" spans="3:3" ht="12.75" customHeight="1" x14ac:dyDescent="0.15">
      <c r="C80" s="26"/>
    </row>
    <row r="81" spans="3:3" ht="12.75" customHeight="1" x14ac:dyDescent="0.15">
      <c r="C81" s="26"/>
    </row>
    <row r="82" spans="3:3" ht="12.75" customHeight="1" x14ac:dyDescent="0.15">
      <c r="C82" s="26"/>
    </row>
    <row r="83" spans="3:3" ht="12.75" customHeight="1" x14ac:dyDescent="0.15">
      <c r="C83" s="26"/>
    </row>
    <row r="84" spans="3:3" ht="12.75" customHeight="1" x14ac:dyDescent="0.15">
      <c r="C84" s="26"/>
    </row>
    <row r="85" spans="3:3" ht="12.75" customHeight="1" x14ac:dyDescent="0.15">
      <c r="C85" s="26"/>
    </row>
    <row r="86" spans="3:3" ht="12.75" customHeight="1" x14ac:dyDescent="0.15">
      <c r="C86" s="26"/>
    </row>
    <row r="87" spans="3:3" ht="12.75" customHeight="1" x14ac:dyDescent="0.15">
      <c r="C87" s="26"/>
    </row>
    <row r="88" spans="3:3" ht="12.75" customHeight="1" x14ac:dyDescent="0.15">
      <c r="C88" s="26"/>
    </row>
    <row r="89" spans="3:3" ht="12.75" customHeight="1" x14ac:dyDescent="0.15">
      <c r="C89" s="26"/>
    </row>
    <row r="90" spans="3:3" ht="12.75" customHeight="1" x14ac:dyDescent="0.15">
      <c r="C90" s="26"/>
    </row>
    <row r="91" spans="3:3" ht="12.75" customHeight="1" x14ac:dyDescent="0.15">
      <c r="C91" s="26"/>
    </row>
    <row r="92" spans="3:3" ht="12.75" customHeight="1" x14ac:dyDescent="0.15">
      <c r="C92" s="26"/>
    </row>
    <row r="93" spans="3:3" ht="12.75" customHeight="1" x14ac:dyDescent="0.15">
      <c r="C93" s="26"/>
    </row>
    <row r="94" spans="3:3" ht="12.75" customHeight="1" x14ac:dyDescent="0.15">
      <c r="C94" s="26"/>
    </row>
    <row r="95" spans="3:3" ht="12.75" customHeight="1" x14ac:dyDescent="0.15">
      <c r="C95" s="26"/>
    </row>
    <row r="96" spans="3:3" ht="12.75" customHeight="1" x14ac:dyDescent="0.15">
      <c r="C96" s="26"/>
    </row>
    <row r="97" spans="3:3" ht="12.75" customHeight="1" x14ac:dyDescent="0.15">
      <c r="C97" s="26"/>
    </row>
    <row r="98" spans="3:3" ht="12.75" customHeight="1" x14ac:dyDescent="0.15">
      <c r="C98" s="26"/>
    </row>
    <row r="99" spans="3:3" ht="12.75" customHeight="1" x14ac:dyDescent="0.15">
      <c r="C99" s="26"/>
    </row>
    <row r="100" spans="3:3" ht="12.75" customHeight="1" x14ac:dyDescent="0.15">
      <c r="C100" s="26"/>
    </row>
    <row r="101" spans="3:3" ht="12.75" customHeight="1" x14ac:dyDescent="0.15">
      <c r="C101" s="26"/>
    </row>
    <row r="102" spans="3:3" ht="12.75" customHeight="1" x14ac:dyDescent="0.15">
      <c r="C102" s="26"/>
    </row>
    <row r="103" spans="3:3" ht="12.75" customHeight="1" x14ac:dyDescent="0.15">
      <c r="C103" s="26"/>
    </row>
    <row r="104" spans="3:3" ht="12.75" customHeight="1" x14ac:dyDescent="0.15">
      <c r="C104" s="26"/>
    </row>
    <row r="105" spans="3:3" ht="12.75" customHeight="1" x14ac:dyDescent="0.15">
      <c r="C105" s="26"/>
    </row>
    <row r="106" spans="3:3" ht="12.75" customHeight="1" x14ac:dyDescent="0.15">
      <c r="C106" s="26"/>
    </row>
    <row r="107" spans="3:3" ht="12.75" customHeight="1" x14ac:dyDescent="0.15">
      <c r="C107" s="26"/>
    </row>
    <row r="108" spans="3:3" ht="12.75" customHeight="1" x14ac:dyDescent="0.15">
      <c r="C108" s="26"/>
    </row>
    <row r="109" spans="3:3" ht="12.75" customHeight="1" x14ac:dyDescent="0.15">
      <c r="C109" s="26"/>
    </row>
    <row r="110" spans="3:3" ht="12.75" customHeight="1" x14ac:dyDescent="0.15">
      <c r="C110" s="26"/>
    </row>
    <row r="111" spans="3:3" ht="12.75" customHeight="1" x14ac:dyDescent="0.15">
      <c r="C111" s="26"/>
    </row>
    <row r="112" spans="3:3" ht="12.75" customHeight="1" x14ac:dyDescent="0.15">
      <c r="C112" s="26"/>
    </row>
    <row r="113" spans="3:3" ht="12.75" customHeight="1" x14ac:dyDescent="0.15">
      <c r="C113" s="26"/>
    </row>
    <row r="114" spans="3:3" ht="12.75" customHeight="1" x14ac:dyDescent="0.15">
      <c r="C114" s="26"/>
    </row>
    <row r="115" spans="3:3" ht="12.75" customHeight="1" x14ac:dyDescent="0.15">
      <c r="C115" s="26"/>
    </row>
    <row r="116" spans="3:3" ht="12.75" customHeight="1" x14ac:dyDescent="0.15">
      <c r="C116" s="26"/>
    </row>
    <row r="117" spans="3:3" ht="12.75" customHeight="1" x14ac:dyDescent="0.15">
      <c r="C117" s="26"/>
    </row>
    <row r="118" spans="3:3" ht="12.75" customHeight="1" x14ac:dyDescent="0.15">
      <c r="C118" s="26"/>
    </row>
    <row r="119" spans="3:3" ht="12.75" customHeight="1" x14ac:dyDescent="0.15">
      <c r="C119" s="26"/>
    </row>
    <row r="120" spans="3:3" ht="12.75" customHeight="1" x14ac:dyDescent="0.15">
      <c r="C120" s="26"/>
    </row>
    <row r="121" spans="3:3" ht="12.75" customHeight="1" x14ac:dyDescent="0.15">
      <c r="C121" s="26"/>
    </row>
    <row r="122" spans="3:3" ht="12.75" customHeight="1" x14ac:dyDescent="0.15">
      <c r="C122" s="26"/>
    </row>
    <row r="123" spans="3:3" ht="12.75" customHeight="1" x14ac:dyDescent="0.15">
      <c r="C123" s="26"/>
    </row>
    <row r="124" spans="3:3" ht="12.75" customHeight="1" x14ac:dyDescent="0.15">
      <c r="C124" s="26"/>
    </row>
    <row r="125" spans="3:3" ht="12.75" customHeight="1" x14ac:dyDescent="0.15">
      <c r="C125" s="26"/>
    </row>
    <row r="126" spans="3:3" ht="12.75" customHeight="1" x14ac:dyDescent="0.15">
      <c r="C126" s="26"/>
    </row>
    <row r="127" spans="3:3" ht="12.75" customHeight="1" x14ac:dyDescent="0.15">
      <c r="C127" s="26"/>
    </row>
    <row r="128" spans="3:3" ht="12.75" customHeight="1" x14ac:dyDescent="0.15">
      <c r="C128" s="26"/>
    </row>
    <row r="129" spans="3:3" ht="12.75" customHeight="1" x14ac:dyDescent="0.15">
      <c r="C129" s="26"/>
    </row>
    <row r="130" spans="3:3" ht="12.75" customHeight="1" x14ac:dyDescent="0.15">
      <c r="C130" s="26"/>
    </row>
    <row r="131" spans="3:3" ht="12.75" customHeight="1" x14ac:dyDescent="0.15">
      <c r="C131" s="26"/>
    </row>
    <row r="132" spans="3:3" ht="12.75" customHeight="1" x14ac:dyDescent="0.15">
      <c r="C132" s="26"/>
    </row>
    <row r="133" spans="3:3" ht="12.75" customHeight="1" x14ac:dyDescent="0.15">
      <c r="C133" s="26"/>
    </row>
    <row r="134" spans="3:3" ht="12.75" customHeight="1" x14ac:dyDescent="0.15">
      <c r="C134" s="26"/>
    </row>
    <row r="135" spans="3:3" ht="12.75" customHeight="1" x14ac:dyDescent="0.15">
      <c r="C135" s="26"/>
    </row>
    <row r="136" spans="3:3" ht="12.75" customHeight="1" x14ac:dyDescent="0.15">
      <c r="C136" s="26"/>
    </row>
    <row r="137" spans="3:3" ht="12.75" customHeight="1" x14ac:dyDescent="0.15">
      <c r="C137" s="26"/>
    </row>
    <row r="138" spans="3:3" ht="12.75" customHeight="1" x14ac:dyDescent="0.15">
      <c r="C138" s="26"/>
    </row>
    <row r="139" spans="3:3" ht="12.75" customHeight="1" x14ac:dyDescent="0.15">
      <c r="C139" s="26"/>
    </row>
    <row r="140" spans="3:3" ht="12.75" customHeight="1" x14ac:dyDescent="0.15">
      <c r="C140" s="26"/>
    </row>
    <row r="141" spans="3:3" ht="12.75" customHeight="1" x14ac:dyDescent="0.15">
      <c r="C141" s="26"/>
    </row>
    <row r="142" spans="3:3" ht="12.75" customHeight="1" x14ac:dyDescent="0.15">
      <c r="C142" s="26"/>
    </row>
    <row r="143" spans="3:3" ht="12.75" customHeight="1" x14ac:dyDescent="0.15">
      <c r="C143" s="26"/>
    </row>
    <row r="144" spans="3:3" ht="12.75" customHeight="1" x14ac:dyDescent="0.15">
      <c r="C144" s="26"/>
    </row>
    <row r="145" spans="3:3" ht="12.75" customHeight="1" x14ac:dyDescent="0.15">
      <c r="C145" s="26"/>
    </row>
    <row r="146" spans="3:3" ht="12.75" customHeight="1" x14ac:dyDescent="0.15">
      <c r="C146" s="26"/>
    </row>
    <row r="147" spans="3:3" ht="12.75" customHeight="1" x14ac:dyDescent="0.15">
      <c r="C147" s="26"/>
    </row>
    <row r="148" spans="3:3" ht="12.75" customHeight="1" x14ac:dyDescent="0.15"/>
    <row r="149" spans="3:3" ht="12.75" customHeight="1" x14ac:dyDescent="0.15"/>
    <row r="150" spans="3:3" ht="12.75" customHeight="1" x14ac:dyDescent="0.15"/>
    <row r="151" spans="3:3" ht="12.75" customHeight="1" x14ac:dyDescent="0.15"/>
    <row r="152" spans="3:3" ht="12.75" customHeight="1" x14ac:dyDescent="0.15"/>
    <row r="153" spans="3:3" ht="12.75" customHeight="1" x14ac:dyDescent="0.15"/>
    <row r="154" spans="3:3" ht="12.75" customHeight="1" x14ac:dyDescent="0.15"/>
    <row r="155" spans="3:3" ht="12.75" customHeight="1" x14ac:dyDescent="0.15"/>
    <row r="156" spans="3:3" ht="12.75" customHeight="1" x14ac:dyDescent="0.15"/>
    <row r="157" spans="3:3" ht="12.75" customHeight="1" x14ac:dyDescent="0.15"/>
    <row r="158" spans="3:3" ht="12.75" customHeight="1" x14ac:dyDescent="0.15"/>
    <row r="159" spans="3:3" ht="12.75" customHeight="1" x14ac:dyDescent="0.15"/>
    <row r="160" spans="3:3"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sheetProtection algorithmName="SHA-512" hashValue="uyri8P1eSUGuzDEFQJ3vqTPzqv82697yPcDn4x0it5/accudIhW5gUIfZJBxXT/84uagWce/fGM1n/ZYZ79KcQ==" saltValue="hxrQTIb3L3E9kU8e1t2aHw==" spinCount="100000" sheet="1" objects="1" scenarios="1"/>
  <mergeCells count="215">
    <mergeCell ref="AG25:AG26"/>
    <mergeCell ref="AH25:AH26"/>
    <mergeCell ref="O23:O24"/>
    <mergeCell ref="P23:P24"/>
    <mergeCell ref="AF23:AF24"/>
    <mergeCell ref="AG23:AG24"/>
    <mergeCell ref="AH23:AH24"/>
    <mergeCell ref="AI23:AI24"/>
    <mergeCell ref="AF25:AF26"/>
    <mergeCell ref="AI25:AI26"/>
    <mergeCell ref="O25:O26"/>
    <mergeCell ref="P25:P26"/>
    <mergeCell ref="A21:A22"/>
    <mergeCell ref="B21:B22"/>
    <mergeCell ref="C21:C22"/>
    <mergeCell ref="D21:D22"/>
    <mergeCell ref="E21:E22"/>
    <mergeCell ref="F21:F22"/>
    <mergeCell ref="G21:G22"/>
    <mergeCell ref="A25:A26"/>
    <mergeCell ref="B25:B26"/>
    <mergeCell ref="C25:C26"/>
    <mergeCell ref="D25:D26"/>
    <mergeCell ref="E25:E26"/>
    <mergeCell ref="F25:F26"/>
    <mergeCell ref="G25:G26"/>
    <mergeCell ref="A23:A24"/>
    <mergeCell ref="B23:B24"/>
    <mergeCell ref="C23:C24"/>
    <mergeCell ref="D23:D24"/>
    <mergeCell ref="E23:E24"/>
    <mergeCell ref="F23:F24"/>
    <mergeCell ref="G23:G24"/>
    <mergeCell ref="AF21:AF22"/>
    <mergeCell ref="AG21:AG22"/>
    <mergeCell ref="AH21:AH22"/>
    <mergeCell ref="AI21:AI22"/>
    <mergeCell ref="H21:H22"/>
    <mergeCell ref="I21:I22"/>
    <mergeCell ref="J21:J22"/>
    <mergeCell ref="K21:K22"/>
    <mergeCell ref="L21:L22"/>
    <mergeCell ref="M21:M22"/>
    <mergeCell ref="N21:N22"/>
    <mergeCell ref="H25:H26"/>
    <mergeCell ref="I25:I26"/>
    <mergeCell ref="J25:J26"/>
    <mergeCell ref="K25:K26"/>
    <mergeCell ref="L25:L26"/>
    <mergeCell ref="M25:M26"/>
    <mergeCell ref="N25:N26"/>
    <mergeCell ref="O17:O18"/>
    <mergeCell ref="P17:P18"/>
    <mergeCell ref="L17:L18"/>
    <mergeCell ref="M17:M18"/>
    <mergeCell ref="N17:N18"/>
    <mergeCell ref="H17:H18"/>
    <mergeCell ref="I17:I18"/>
    <mergeCell ref="O21:O22"/>
    <mergeCell ref="P21:P22"/>
    <mergeCell ref="AF17:AF18"/>
    <mergeCell ref="AG17:AG18"/>
    <mergeCell ref="AH17:AH18"/>
    <mergeCell ref="AI17:AI18"/>
    <mergeCell ref="AF19:AF20"/>
    <mergeCell ref="AI19:AI20"/>
    <mergeCell ref="H23:H24"/>
    <mergeCell ref="I23:I24"/>
    <mergeCell ref="J23:J24"/>
    <mergeCell ref="K23:K24"/>
    <mergeCell ref="L23:L24"/>
    <mergeCell ref="M23:M24"/>
    <mergeCell ref="N23:N24"/>
    <mergeCell ref="O19:O20"/>
    <mergeCell ref="P19:P20"/>
    <mergeCell ref="H19:H20"/>
    <mergeCell ref="I19:I20"/>
    <mergeCell ref="J19:J20"/>
    <mergeCell ref="K19:K20"/>
    <mergeCell ref="L19:L20"/>
    <mergeCell ref="M19:M20"/>
    <mergeCell ref="N19:N20"/>
    <mergeCell ref="J17:J18"/>
    <mergeCell ref="K17:K18"/>
    <mergeCell ref="A19:A20"/>
    <mergeCell ref="B19:B20"/>
    <mergeCell ref="C19:C20"/>
    <mergeCell ref="D19:D20"/>
    <mergeCell ref="E19:E20"/>
    <mergeCell ref="F19:F20"/>
    <mergeCell ref="G19:G20"/>
    <mergeCell ref="AG19:AG20"/>
    <mergeCell ref="AH19:AH20"/>
    <mergeCell ref="A17:A18"/>
    <mergeCell ref="B17:B18"/>
    <mergeCell ref="C17:C18"/>
    <mergeCell ref="D17:D18"/>
    <mergeCell ref="E17:E18"/>
    <mergeCell ref="F17:F18"/>
    <mergeCell ref="G17:G18"/>
    <mergeCell ref="A15:A16"/>
    <mergeCell ref="B15:B16"/>
    <mergeCell ref="C15:C16"/>
    <mergeCell ref="D15:D16"/>
    <mergeCell ref="E15:E16"/>
    <mergeCell ref="F15:F16"/>
    <mergeCell ref="G15:G16"/>
    <mergeCell ref="G11:G12"/>
    <mergeCell ref="O15:O16"/>
    <mergeCell ref="P15:P16"/>
    <mergeCell ref="AF15:AF16"/>
    <mergeCell ref="AG15:AG16"/>
    <mergeCell ref="AH15:AH16"/>
    <mergeCell ref="AI15:AI16"/>
    <mergeCell ref="H15:H16"/>
    <mergeCell ref="I15:I16"/>
    <mergeCell ref="J15:J16"/>
    <mergeCell ref="K15:K16"/>
    <mergeCell ref="L15:L16"/>
    <mergeCell ref="M15:M16"/>
    <mergeCell ref="N15:N16"/>
    <mergeCell ref="AF13:AF14"/>
    <mergeCell ref="AG13:AG14"/>
    <mergeCell ref="AH13:AH14"/>
    <mergeCell ref="AI13:AI14"/>
    <mergeCell ref="H13:H14"/>
    <mergeCell ref="I13:I14"/>
    <mergeCell ref="J13:J14"/>
    <mergeCell ref="K13:K14"/>
    <mergeCell ref="L13:L14"/>
    <mergeCell ref="M13:M14"/>
    <mergeCell ref="E9:E10"/>
    <mergeCell ref="F9:F10"/>
    <mergeCell ref="A11:A12"/>
    <mergeCell ref="B11:B12"/>
    <mergeCell ref="C11:C12"/>
    <mergeCell ref="D11:D12"/>
    <mergeCell ref="E11:E12"/>
    <mergeCell ref="F11:F12"/>
    <mergeCell ref="B7:B8"/>
    <mergeCell ref="C7:C8"/>
    <mergeCell ref="D7:D8"/>
    <mergeCell ref="E7:E8"/>
    <mergeCell ref="A13:A14"/>
    <mergeCell ref="B13:B14"/>
    <mergeCell ref="C13:C14"/>
    <mergeCell ref="D13:D14"/>
    <mergeCell ref="E13:E14"/>
    <mergeCell ref="F13:F14"/>
    <mergeCell ref="G13:G14"/>
    <mergeCell ref="O13:O14"/>
    <mergeCell ref="P7:P8"/>
    <mergeCell ref="N9:N10"/>
    <mergeCell ref="O9:O10"/>
    <mergeCell ref="P9:P10"/>
    <mergeCell ref="G9:G10"/>
    <mergeCell ref="H9:H10"/>
    <mergeCell ref="I9:I10"/>
    <mergeCell ref="J9:J10"/>
    <mergeCell ref="K9:K10"/>
    <mergeCell ref="L9:L10"/>
    <mergeCell ref="M9:M10"/>
    <mergeCell ref="A7:A8"/>
    <mergeCell ref="A9:A10"/>
    <mergeCell ref="B9:B10"/>
    <mergeCell ref="C9:C10"/>
    <mergeCell ref="D9:D10"/>
    <mergeCell ref="P13:P14"/>
    <mergeCell ref="O11:O12"/>
    <mergeCell ref="P11:P12"/>
    <mergeCell ref="AF11:AF12"/>
    <mergeCell ref="AG11:AG12"/>
    <mergeCell ref="AH11:AH12"/>
    <mergeCell ref="AI11:AI12"/>
    <mergeCell ref="H11:H12"/>
    <mergeCell ref="I11:I12"/>
    <mergeCell ref="J11:J12"/>
    <mergeCell ref="K11:K12"/>
    <mergeCell ref="L11:L12"/>
    <mergeCell ref="M11:M12"/>
    <mergeCell ref="N11:N12"/>
    <mergeCell ref="N13:N14"/>
    <mergeCell ref="AF9:AF10"/>
    <mergeCell ref="AG9:AG10"/>
    <mergeCell ref="AH5:AH6"/>
    <mergeCell ref="AI5:AI6"/>
    <mergeCell ref="AH7:AH8"/>
    <mergeCell ref="AI7:AI8"/>
    <mergeCell ref="AH9:AH10"/>
    <mergeCell ref="AI9:AI10"/>
    <mergeCell ref="A5:A6"/>
    <mergeCell ref="B5:B6"/>
    <mergeCell ref="C5:M5"/>
    <mergeCell ref="N5:N6"/>
    <mergeCell ref="F7:F8"/>
    <mergeCell ref="G7:G8"/>
    <mergeCell ref="H7:H8"/>
    <mergeCell ref="I7:I8"/>
    <mergeCell ref="J7:J8"/>
    <mergeCell ref="K7:K8"/>
    <mergeCell ref="L7:L8"/>
    <mergeCell ref="M7:M8"/>
    <mergeCell ref="N7:N8"/>
    <mergeCell ref="O7:O8"/>
    <mergeCell ref="O5:O6"/>
    <mergeCell ref="P5:P6"/>
    <mergeCell ref="A3:AI3"/>
    <mergeCell ref="A2:AI2"/>
    <mergeCell ref="A1:AI1"/>
    <mergeCell ref="Q5:AC5"/>
    <mergeCell ref="AD5:AE5"/>
    <mergeCell ref="AF5:AF6"/>
    <mergeCell ref="AG5:AG6"/>
    <mergeCell ref="AF7:AF8"/>
    <mergeCell ref="AG7:AG8"/>
  </mergeCells>
  <dataValidations count="1">
    <dataValidation type="list" allowBlank="1" showInputMessage="1" showErrorMessage="1" prompt="Haz clic e introduce un valor de la lista de elementos" sqref="P7 P9 P11 P13 P15 P17 P19 P21 P23 P25" xr:uid="{00000000-0002-0000-0000-000000000000}">
      <formula1>"SUMA,VALOR PRESENTE"</formula1>
    </dataValidation>
  </dataValidations>
  <pageMargins left="0.70866141732283472" right="0.70866141732283472" top="0.31496062992125984" bottom="0.19685039370078741" header="0" footer="0"/>
  <pageSetup paperSize="3" orientation="landscape"/>
  <colBreaks count="1" manualBreakCount="1">
    <brk id="32"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PP342 MIR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VIOLET A.C.</cp:lastModifiedBy>
  <dcterms:modified xsi:type="dcterms:W3CDTF">2021-06-16T15:13:28Z</dcterms:modified>
</cp:coreProperties>
</file>